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'ЗФ'!$A$1:$G$129</definedName>
    <definedName name="_xlnm.Print_Area" localSheetId="1">'СФ'!$A$1:$E$64</definedName>
  </definedNames>
  <calcPr fullCalcOnLoad="1"/>
</workbook>
</file>

<file path=xl/sharedStrings.xml><?xml version="1.0" encoding="utf-8"?>
<sst xmlns="http://schemas.openxmlformats.org/spreadsheetml/2006/main" count="247" uniqueCount="211">
  <si>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</si>
  <si>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</si>
  <si>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</si>
  <si>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</si>
  <si>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</si>
  <si>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</si>
  <si>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</si>
  <si>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</si>
  <si>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</si>
  <si>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</si>
  <si>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</si>
  <si>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</si>
  <si>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</si>
  <si>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</si>
  <si>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</si>
  <si>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</si>
  <si>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</si>
  <si>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</si>
  <si>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</si>
  <si>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</si>
  <si>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</si>
  <si>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</si>
  <si>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</si>
  <si>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</si>
  <si>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</si>
  <si>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</si>
  <si>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</si>
  <si>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</si>
  <si>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</si>
  <si>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</si>
  <si>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</si>
  <si>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</si>
  <si>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</si>
  <si>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</si>
  <si>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</si>
  <si>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</si>
  <si>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</si>
  <si>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</si>
  <si>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</si>
  <si>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</si>
  <si>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</si>
  <si>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</si>
  <si>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</si>
  <si>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</si>
  <si>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</si>
  <si>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</si>
  <si>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</si>
  <si>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</si>
  <si>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</si>
  <si>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</si>
  <si>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</si>
  <si>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</si>
  <si>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</si>
  <si>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</si>
  <si>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</si>
  <si>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</si>
  <si>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</si>
  <si>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</si>
  <si>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</si>
  <si>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</si>
  <si>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</si>
  <si>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</si>
  <si>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</si>
  <si>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</si>
  <si>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</si>
  <si>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</si>
  <si>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</si>
  <si>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</si>
  <si>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</si>
  <si>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</si>
  <si>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</si>
  <si>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</si>
  <si>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</si>
  <si>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</si>
  <si>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</si>
  <si>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</si>
  <si>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</si>
  <si>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</si>
  <si>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</si>
  <si>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</si>
  <si>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</si>
  <si>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</si>
  <si>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</si>
  <si>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</si>
  <si>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</si>
  <si>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</si>
  <si>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</si>
  <si>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</si>
  <si>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</si>
  <si>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</si>
  <si>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</si>
  <si>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</si>
  <si>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</si>
  <si>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</si>
  <si>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</si>
  <si>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</si>
  <si>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</si>
  <si>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</si>
  <si>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</si>
  <si>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</si>
  <si>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</si>
  <si>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</si>
  <si>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</si>
  <si>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</si>
  <si>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</si>
  <si>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</si>
  <si>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</si>
  <si>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</si>
  <si>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</si>
  <si>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</si>
  <si>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</si>
  <si>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</si>
  <si>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</si>
  <si>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</si>
  <si>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</si>
  <si>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</si>
  <si>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</si>
  <si>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</si>
  <si>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</si>
  <si>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</si>
  <si>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</si>
  <si>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</si>
  <si>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</si>
  <si>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</si>
  <si>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</si>
  <si>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</si>
  <si>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</si>
  <si>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</si>
  <si>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</si>
  <si>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</si>
  <si>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</si>
  <si>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</si>
  <si>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</si>
  <si>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</si>
  <si>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</si>
  <si>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</si>
  <si>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</si>
  <si>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</si>
  <si>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</si>
  <si>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</si>
  <si>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</si>
  <si>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</si>
  <si>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</si>
  <si>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</si>
  <si>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</si>
  <si>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</si>
  <si>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</si>
  <si>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</si>
  <si>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</si>
  <si>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</si>
  <si>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</si>
  <si>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</si>
  <si>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</si>
  <si>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</si>
  <si>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</si>
  <si>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</si>
  <si>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</si>
  <si>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</si>
  <si>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</si>
  <si>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</si>
  <si>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</si>
  <si>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</si>
  <si>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</si>
  <si>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</si>
  <si>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</si>
  <si>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</si>
  <si>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</si>
  <si>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</si>
  <si>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</si>
  <si>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</si>
  <si>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</si>
  <si>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</si>
  <si>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</si>
  <si>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</si>
  <si>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</si>
  <si>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</si>
  <si>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</si>
  <si>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</si>
  <si>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</si>
  <si>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</si>
  <si>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</si>
  <si>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</si>
  <si>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</si>
  <si>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</si>
  <si>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</si>
  <si>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</si>
  <si>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</si>
  <si>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</si>
  <si>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</si>
  <si>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</si>
  <si>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</si>
  <si>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</si>
  <si>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</si>
  <si>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</si>
  <si>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</si>
  <si>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</si>
  <si>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</si>
  <si>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</si>
  <si>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</si>
  <si>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</si>
  <si>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</si>
  <si>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</si>
  <si>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</si>
  <si>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2018 року</t>
  </si>
  <si>
    <t>Дотації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</si>
  <si>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</si>
  <si>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</si>
  <si>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 xml:space="preserve">Керуючий справами виконавчого </t>
  </si>
  <si>
    <t>комітету міської ради</t>
  </si>
  <si>
    <t>Л. Ткаченко</t>
  </si>
  <si>
    <t>Додаток                                                            до рішення виконавчого комітету                        від 24 жовтня 2018 року №191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</si>
</sst>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wrapText="1"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22" fillId="0" borderId="15" xfId="0" applyNumberFormat="1" applyFont="1" applyFill="1" applyBorder="1" applyAlignment="1">
      <alignment horizontal="right"/>
    </xf>
    <xf numFmtId="196" fontId="20" fillId="0" borderId="35" xfId="0" applyNumberFormat="1" applyFont="1" applyFill="1" applyBorder="1" applyAlignment="1" applyProtection="1">
      <alignment vertical="center" wrapText="1"/>
      <protection hidden="1"/>
    </xf>
    <xf numFmtId="196" fontId="20" fillId="0" borderId="24" xfId="0" applyNumberFormat="1" applyFont="1" applyFill="1" applyBorder="1" applyAlignment="1" applyProtection="1">
      <alignment vertical="center" wrapText="1"/>
      <protection hidden="1"/>
    </xf>
    <xf numFmtId="196" fontId="18" fillId="0" borderId="36" xfId="53" applyNumberFormat="1" applyFont="1" applyFill="1" applyBorder="1" applyAlignment="1">
      <alignment vertical="center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showZeros="0" tabSelected="1" view="pageBreakPreview" zoomScale="75" zoomScaleNormal="75" zoomScaleSheetLayoutView="75" zoomScalePageLayoutView="0" workbookViewId="0" topLeftCell="A1">
      <pane ySplit="4" topLeftCell="A9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3" customHeight="1">
      <c r="E1" s="284" t="s">
        <v>210</v>
      </c>
      <c r="F1" s="284"/>
      <c r="G1" s="284"/>
    </row>
    <row r="2" spans="1:7" ht="27.75" customHeight="1">
      <c r="A2" s="283" t="s">
        <v>203</v>
      </c>
      <c r="B2" s="283"/>
      <c r="C2" s="283"/>
      <c r="D2" s="283"/>
      <c r="E2" s="283"/>
      <c r="F2" s="283"/>
      <c r="G2" s="283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45323.78899999999</v>
      </c>
      <c r="D6" s="136">
        <f>D7+D10+D13+D19</f>
        <v>32919.409</v>
      </c>
      <c r="E6" s="136">
        <f>E7+E10+E13+E19</f>
        <v>33198.066999999995</v>
      </c>
      <c r="F6" s="136">
        <f aca="true" t="shared" si="0" ref="F6:G35">IF(C6=0,"",$E6/C6*100)</f>
        <v>73.24645121792443</v>
      </c>
      <c r="G6" s="137">
        <f t="shared" si="0"/>
        <v>100.84648542748747</v>
      </c>
      <c r="H6" s="138"/>
    </row>
    <row r="7" spans="1:8" ht="37.5">
      <c r="A7" s="84">
        <v>11000000</v>
      </c>
      <c r="B7" s="85" t="s">
        <v>4</v>
      </c>
      <c r="C7" s="139">
        <f>SUM(C8,C9)</f>
        <v>31621.8</v>
      </c>
      <c r="D7" s="139">
        <f>SUM(D8,D9)</f>
        <v>22597.5</v>
      </c>
      <c r="E7" s="139">
        <f>SUM(E8,E9)</f>
        <v>22418.152</v>
      </c>
      <c r="F7" s="139">
        <f t="shared" si="0"/>
        <v>70.89461067997394</v>
      </c>
      <c r="G7" s="140">
        <f t="shared" si="0"/>
        <v>99.20633698417966</v>
      </c>
      <c r="H7" s="138"/>
    </row>
    <row r="8" spans="1:8" ht="20.25">
      <c r="A8" s="78">
        <v>11010000</v>
      </c>
      <c r="B8" s="15" t="s">
        <v>54</v>
      </c>
      <c r="C8" s="141">
        <v>31611.8</v>
      </c>
      <c r="D8" s="142">
        <v>22587.5</v>
      </c>
      <c r="E8" s="142">
        <v>22410.065</v>
      </c>
      <c r="F8" s="141">
        <f t="shared" si="0"/>
        <v>70.89145508955517</v>
      </c>
      <c r="G8" s="141">
        <f t="shared" si="0"/>
        <v>99.21445489762036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98</v>
      </c>
      <c r="C10" s="144">
        <v>7.6</v>
      </c>
      <c r="D10" s="144">
        <v>7.46</v>
      </c>
      <c r="E10" s="144">
        <v>0.262</v>
      </c>
      <c r="F10" s="144">
        <f t="shared" si="0"/>
        <v>3.4473684210526314</v>
      </c>
      <c r="G10" s="141">
        <f t="shared" si="0"/>
        <v>3.5120643431635385</v>
      </c>
      <c r="H10" s="138"/>
    </row>
    <row r="11" spans="1:8" ht="74.25" customHeight="1">
      <c r="A11" s="76">
        <v>13010200</v>
      </c>
      <c r="B11" s="79" t="s">
        <v>96</v>
      </c>
      <c r="C11" s="145">
        <v>7.6</v>
      </c>
      <c r="D11" s="145">
        <v>7.46</v>
      </c>
      <c r="E11" s="145">
        <v>0.262</v>
      </c>
      <c r="F11" s="144">
        <f t="shared" si="0"/>
        <v>3.4473684210526314</v>
      </c>
      <c r="G11" s="141">
        <f t="shared" si="0"/>
        <v>3.5120643431635385</v>
      </c>
      <c r="H11" s="138"/>
    </row>
    <row r="12" spans="1:8" ht="37.5">
      <c r="A12" s="80" t="s">
        <v>97</v>
      </c>
      <c r="B12" s="75" t="s">
        <v>82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154</v>
      </c>
      <c r="C13" s="146">
        <f>SUM(C14+C16+C18)</f>
        <v>2760</v>
      </c>
      <c r="D13" s="146">
        <f>SUM(D14+D16+D18)</f>
        <v>2043.9</v>
      </c>
      <c r="E13" s="146">
        <f>SUM(E14+E16+E18)</f>
        <v>2222.016</v>
      </c>
      <c r="F13" s="144">
        <f t="shared" si="0"/>
        <v>80.50782608695653</v>
      </c>
      <c r="G13" s="141">
        <f t="shared" si="0"/>
        <v>108.71451636577132</v>
      </c>
      <c r="H13" s="138"/>
    </row>
    <row r="14" spans="1:8" ht="37.5">
      <c r="A14" s="116">
        <v>14020000</v>
      </c>
      <c r="B14" s="117" t="s">
        <v>155</v>
      </c>
      <c r="C14" s="141">
        <v>230</v>
      </c>
      <c r="D14" s="142">
        <v>165.5</v>
      </c>
      <c r="E14" s="142">
        <v>184.707</v>
      </c>
      <c r="F14" s="144">
        <f t="shared" si="0"/>
        <v>80.30739130434782</v>
      </c>
      <c r="G14" s="141">
        <f t="shared" si="0"/>
        <v>111.60543806646525</v>
      </c>
      <c r="H14" s="138"/>
    </row>
    <row r="15" spans="1:8" ht="20.25">
      <c r="A15" s="116">
        <v>14021900</v>
      </c>
      <c r="B15" s="117" t="s">
        <v>156</v>
      </c>
      <c r="C15" s="141">
        <v>230</v>
      </c>
      <c r="D15" s="142">
        <v>165.5</v>
      </c>
      <c r="E15" s="142">
        <v>184.707</v>
      </c>
      <c r="F15" s="144">
        <f t="shared" si="0"/>
        <v>80.30739130434782</v>
      </c>
      <c r="G15" s="141">
        <f t="shared" si="0"/>
        <v>111.60543806646525</v>
      </c>
      <c r="H15" s="138"/>
    </row>
    <row r="16" spans="1:8" ht="37.5">
      <c r="A16" s="116">
        <v>14030000</v>
      </c>
      <c r="B16" s="117" t="s">
        <v>157</v>
      </c>
      <c r="C16" s="141">
        <v>960</v>
      </c>
      <c r="D16" s="142">
        <v>705</v>
      </c>
      <c r="E16" s="142">
        <v>733.175</v>
      </c>
      <c r="F16" s="144">
        <f t="shared" si="0"/>
        <v>76.37239583333333</v>
      </c>
      <c r="G16" s="141">
        <f t="shared" si="0"/>
        <v>103.99645390070921</v>
      </c>
      <c r="H16" s="138"/>
    </row>
    <row r="17" spans="1:8" ht="20.25">
      <c r="A17" s="116">
        <v>14031900</v>
      </c>
      <c r="B17" s="117" t="s">
        <v>156</v>
      </c>
      <c r="C17" s="141">
        <v>960</v>
      </c>
      <c r="D17" s="142">
        <v>705</v>
      </c>
      <c r="E17" s="142">
        <v>733.175</v>
      </c>
      <c r="F17" s="144">
        <f t="shared" si="0"/>
        <v>76.37239583333333</v>
      </c>
      <c r="G17" s="141">
        <f t="shared" si="0"/>
        <v>103.99645390070921</v>
      </c>
      <c r="H17" s="138"/>
    </row>
    <row r="18" spans="1:8" ht="39">
      <c r="A18" s="118">
        <v>14040000</v>
      </c>
      <c r="B18" s="119" t="s">
        <v>68</v>
      </c>
      <c r="C18" s="146">
        <v>1570</v>
      </c>
      <c r="D18" s="147">
        <v>1173.4</v>
      </c>
      <c r="E18" s="147">
        <v>1304.134</v>
      </c>
      <c r="F18" s="146">
        <f t="shared" si="0"/>
        <v>83.06585987261147</v>
      </c>
      <c r="G18" s="146">
        <f t="shared" si="0"/>
        <v>111.14146923470256</v>
      </c>
      <c r="H18" s="138"/>
    </row>
    <row r="19" spans="1:8" ht="20.25">
      <c r="A19" s="73">
        <v>18000000</v>
      </c>
      <c r="B19" s="74" t="s">
        <v>69</v>
      </c>
      <c r="C19" s="146">
        <f>C20+C29+C32</f>
        <v>10934.389</v>
      </c>
      <c r="D19" s="146">
        <f>D20+D29+D32</f>
        <v>8270.549</v>
      </c>
      <c r="E19" s="146">
        <f>E20+E29+E32</f>
        <v>8557.637</v>
      </c>
      <c r="F19" s="146">
        <f t="shared" si="0"/>
        <v>78.26351339795941</v>
      </c>
      <c r="G19" s="146">
        <f t="shared" si="0"/>
        <v>103.47120850139453</v>
      </c>
      <c r="H19" s="148"/>
    </row>
    <row r="20" spans="1:8" ht="20.25">
      <c r="A20" s="76">
        <v>18010000</v>
      </c>
      <c r="B20" s="77" t="s">
        <v>70</v>
      </c>
      <c r="C20" s="141">
        <f>C21+C22+C23+C24+C25+C26+C27+C28</f>
        <v>6009.2</v>
      </c>
      <c r="D20" s="141">
        <f>D21+D22+D23+D24+D25+D26+D27+D28</f>
        <v>4638.76</v>
      </c>
      <c r="E20" s="141">
        <f>E21+E22+E23+E24+E25+E26+E27+E28</f>
        <v>4648.066</v>
      </c>
      <c r="F20" s="141">
        <f t="shared" si="0"/>
        <v>77.34916461425814</v>
      </c>
      <c r="G20" s="141">
        <f t="shared" si="0"/>
        <v>100.2006139571782</v>
      </c>
      <c r="H20" s="138"/>
    </row>
    <row r="21" spans="1:8" ht="56.25">
      <c r="A21" s="80" t="s">
        <v>99</v>
      </c>
      <c r="B21" s="75" t="s">
        <v>100</v>
      </c>
      <c r="C21" s="141">
        <v>1.5</v>
      </c>
      <c r="D21" s="142">
        <v>1.26</v>
      </c>
      <c r="E21" s="142">
        <v>2.535</v>
      </c>
      <c r="F21" s="141">
        <f t="shared" si="0"/>
        <v>169.00000000000003</v>
      </c>
      <c r="G21" s="141">
        <f t="shared" si="0"/>
        <v>201.19047619047618</v>
      </c>
      <c r="H21" s="138"/>
    </row>
    <row r="22" spans="1:8" ht="56.25">
      <c r="A22" s="80" t="s">
        <v>101</v>
      </c>
      <c r="B22" s="75" t="s">
        <v>129</v>
      </c>
      <c r="C22" s="141">
        <v>1.7</v>
      </c>
      <c r="D22" s="142">
        <v>1.5</v>
      </c>
      <c r="E22" s="142">
        <v>2.366</v>
      </c>
      <c r="F22" s="141">
        <f t="shared" si="0"/>
        <v>139.1764705882353</v>
      </c>
      <c r="G22" s="141">
        <f t="shared" si="0"/>
        <v>157.73333333333335</v>
      </c>
      <c r="H22" s="138"/>
    </row>
    <row r="23" spans="1:8" ht="56.25">
      <c r="A23" s="80" t="s">
        <v>128</v>
      </c>
      <c r="B23" s="75" t="s">
        <v>102</v>
      </c>
      <c r="C23" s="141">
        <v>5.1</v>
      </c>
      <c r="D23" s="142">
        <v>4.8</v>
      </c>
      <c r="E23" s="142">
        <v>4.761</v>
      </c>
      <c r="F23" s="141">
        <f t="shared" si="0"/>
        <v>93.3529411764706</v>
      </c>
      <c r="G23" s="141">
        <f t="shared" si="0"/>
        <v>99.1875</v>
      </c>
      <c r="H23" s="138"/>
    </row>
    <row r="24" spans="1:18" ht="56.25">
      <c r="A24" s="80" t="s">
        <v>103</v>
      </c>
      <c r="B24" s="75" t="s">
        <v>71</v>
      </c>
      <c r="C24" s="141">
        <v>441.9</v>
      </c>
      <c r="D24" s="142">
        <v>366.3</v>
      </c>
      <c r="E24" s="142">
        <v>346.874</v>
      </c>
      <c r="F24" s="141">
        <f t="shared" si="0"/>
        <v>78.4960398280154</v>
      </c>
      <c r="G24" s="141">
        <f t="shared" si="0"/>
        <v>94.6966966966967</v>
      </c>
      <c r="H24" s="138"/>
      <c r="R24" s="2" t="s">
        <v>17</v>
      </c>
    </row>
    <row r="25" spans="1:8" ht="20.25">
      <c r="A25" s="80" t="s">
        <v>104</v>
      </c>
      <c r="B25" s="75" t="s">
        <v>72</v>
      </c>
      <c r="C25" s="141">
        <v>2500</v>
      </c>
      <c r="D25" s="142">
        <v>1852.5</v>
      </c>
      <c r="E25" s="142">
        <v>1756.11</v>
      </c>
      <c r="F25" s="141">
        <f t="shared" si="0"/>
        <v>70.2444</v>
      </c>
      <c r="G25" s="141">
        <f t="shared" si="0"/>
        <v>94.79676113360324</v>
      </c>
      <c r="H25" s="138"/>
    </row>
    <row r="26" spans="1:8" ht="20.25">
      <c r="A26" s="80" t="s">
        <v>105</v>
      </c>
      <c r="B26" s="75" t="s">
        <v>73</v>
      </c>
      <c r="C26" s="141">
        <v>1991</v>
      </c>
      <c r="D26" s="142">
        <v>1501.9</v>
      </c>
      <c r="E26" s="142">
        <v>1531.441</v>
      </c>
      <c r="F26" s="141">
        <f t="shared" si="0"/>
        <v>76.91818181818182</v>
      </c>
      <c r="G26" s="141">
        <f t="shared" si="0"/>
        <v>101.9669085824622</v>
      </c>
      <c r="H26" s="138"/>
    </row>
    <row r="27" spans="1:8" ht="20.25">
      <c r="A27" s="80" t="s">
        <v>106</v>
      </c>
      <c r="B27" s="75" t="s">
        <v>74</v>
      </c>
      <c r="C27" s="141">
        <v>318</v>
      </c>
      <c r="D27" s="142">
        <v>305</v>
      </c>
      <c r="E27" s="142">
        <v>303.543</v>
      </c>
      <c r="F27" s="141">
        <f t="shared" si="0"/>
        <v>95.45377358490566</v>
      </c>
      <c r="G27" s="141">
        <f t="shared" si="0"/>
        <v>99.52229508196721</v>
      </c>
      <c r="H27" s="138"/>
    </row>
    <row r="28" spans="1:8" ht="20.25">
      <c r="A28" s="80" t="s">
        <v>107</v>
      </c>
      <c r="B28" s="75" t="s">
        <v>75</v>
      </c>
      <c r="C28" s="141">
        <v>750</v>
      </c>
      <c r="D28" s="142">
        <v>605.5</v>
      </c>
      <c r="E28" s="142">
        <v>700.436</v>
      </c>
      <c r="F28" s="141">
        <f t="shared" si="0"/>
        <v>93.39146666666667</v>
      </c>
      <c r="G28" s="141">
        <f t="shared" si="0"/>
        <v>115.67894302229563</v>
      </c>
      <c r="H28" s="138"/>
    </row>
    <row r="29" spans="1:8" ht="20.25">
      <c r="A29" s="73">
        <v>18030000</v>
      </c>
      <c r="B29" s="74" t="s">
        <v>76</v>
      </c>
      <c r="C29" s="146">
        <f>SUM(C30,C31)</f>
        <v>6.7</v>
      </c>
      <c r="D29" s="147">
        <f>SUM(D30,D31)</f>
        <v>4.3</v>
      </c>
      <c r="E29" s="147">
        <f>SUM(E30,E31)</f>
        <v>4.545</v>
      </c>
      <c r="F29" s="141">
        <f t="shared" si="0"/>
        <v>67.83582089552237</v>
      </c>
      <c r="G29" s="141">
        <f t="shared" si="0"/>
        <v>105.69767441860465</v>
      </c>
      <c r="H29" s="138"/>
    </row>
    <row r="30" spans="1:8" ht="20.25">
      <c r="A30" s="80" t="s">
        <v>108</v>
      </c>
      <c r="B30" s="75" t="s">
        <v>77</v>
      </c>
      <c r="C30" s="141">
        <v>5.5</v>
      </c>
      <c r="D30" s="142">
        <v>3.5</v>
      </c>
      <c r="E30" s="142">
        <v>3.172</v>
      </c>
      <c r="F30" s="141">
        <f t="shared" si="0"/>
        <v>57.67272727272727</v>
      </c>
      <c r="G30" s="141">
        <f t="shared" si="0"/>
        <v>90.62857142857143</v>
      </c>
      <c r="H30" s="138"/>
    </row>
    <row r="31" spans="1:8" ht="20.25">
      <c r="A31" s="80" t="s">
        <v>109</v>
      </c>
      <c r="B31" s="75" t="s">
        <v>78</v>
      </c>
      <c r="C31" s="141">
        <v>1.2</v>
      </c>
      <c r="D31" s="142">
        <v>0.8</v>
      </c>
      <c r="E31" s="142">
        <v>1.373</v>
      </c>
      <c r="F31" s="141">
        <f t="shared" si="0"/>
        <v>114.41666666666667</v>
      </c>
      <c r="G31" s="141">
        <f t="shared" si="0"/>
        <v>171.62499999999997</v>
      </c>
      <c r="H31" s="138"/>
    </row>
    <row r="32" spans="1:8" ht="20.25">
      <c r="A32" s="73">
        <v>18050000</v>
      </c>
      <c r="B32" s="74" t="s">
        <v>79</v>
      </c>
      <c r="C32" s="146">
        <f>SUM(C33,C34,C35)</f>
        <v>4918.489</v>
      </c>
      <c r="D32" s="146">
        <f>SUM(D33,D34,D35)</f>
        <v>3627.489</v>
      </c>
      <c r="E32" s="146">
        <f>SUM(E33,E34,E35)</f>
        <v>3905.0260000000003</v>
      </c>
      <c r="F32" s="141">
        <f t="shared" si="0"/>
        <v>79.39483040421563</v>
      </c>
      <c r="G32" s="141">
        <f t="shared" si="0"/>
        <v>107.65093980987952</v>
      </c>
      <c r="H32" s="138"/>
    </row>
    <row r="33" spans="1:8" ht="20.25">
      <c r="A33" s="80" t="s">
        <v>110</v>
      </c>
      <c r="B33" s="75" t="s">
        <v>80</v>
      </c>
      <c r="C33" s="141">
        <v>470</v>
      </c>
      <c r="D33" s="142">
        <v>325</v>
      </c>
      <c r="E33" s="142">
        <v>398.474</v>
      </c>
      <c r="F33" s="141">
        <f t="shared" si="0"/>
        <v>84.78170212765957</v>
      </c>
      <c r="G33" s="141">
        <f t="shared" si="0"/>
        <v>122.6073846153846</v>
      </c>
      <c r="H33" s="138"/>
    </row>
    <row r="34" spans="1:8" ht="20.25">
      <c r="A34" s="80" t="s">
        <v>111</v>
      </c>
      <c r="B34" s="75" t="s">
        <v>81</v>
      </c>
      <c r="C34" s="141">
        <v>4420</v>
      </c>
      <c r="D34" s="142">
        <v>3274</v>
      </c>
      <c r="E34" s="142">
        <v>3467.389</v>
      </c>
      <c r="F34" s="141">
        <f t="shared" si="0"/>
        <v>78.4477149321267</v>
      </c>
      <c r="G34" s="141">
        <f t="shared" si="0"/>
        <v>105.90681124007331</v>
      </c>
      <c r="H34" s="138"/>
    </row>
    <row r="35" spans="1:8" ht="57" thickBot="1">
      <c r="A35" s="104" t="s">
        <v>112</v>
      </c>
      <c r="B35" s="105" t="s">
        <v>113</v>
      </c>
      <c r="C35" s="149">
        <v>28.489</v>
      </c>
      <c r="D35" s="150">
        <v>28.489</v>
      </c>
      <c r="E35" s="150">
        <v>39.163</v>
      </c>
      <c r="F35" s="141">
        <f t="shared" si="0"/>
        <v>137.46709256204147</v>
      </c>
      <c r="G35" s="149">
        <f t="shared" si="0"/>
        <v>137.46709256204147</v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1263.4109999999998</v>
      </c>
      <c r="D36" s="136">
        <f>D37+D42+D52</f>
        <v>1003.8509999999999</v>
      </c>
      <c r="E36" s="136">
        <f>E37+E42+E52</f>
        <v>1011.034</v>
      </c>
      <c r="F36" s="136">
        <f aca="true" t="shared" si="1" ref="F36:F55">IF(C36=0,"",$E36/C36*100)</f>
        <v>80.02415682624262</v>
      </c>
      <c r="G36" s="137">
        <f aca="true" t="shared" si="2" ref="G36:G56">IF(D36=0,"",$E36/D36*100)</f>
        <v>100.71554443836786</v>
      </c>
      <c r="H36" s="138"/>
    </row>
    <row r="37" spans="1:8" ht="20.25">
      <c r="A37" s="109">
        <v>21000000</v>
      </c>
      <c r="B37" s="110" t="s">
        <v>7</v>
      </c>
      <c r="C37" s="139">
        <f>C38+C39</f>
        <v>15.600000000000001</v>
      </c>
      <c r="D37" s="139">
        <f>D38+D39</f>
        <v>11.610000000000001</v>
      </c>
      <c r="E37" s="139">
        <f>E38+E39</f>
        <v>19.181</v>
      </c>
      <c r="F37" s="151">
        <f t="shared" si="1"/>
        <v>122.95512820512819</v>
      </c>
      <c r="G37" s="151">
        <f t="shared" si="2"/>
        <v>165.21102497846684</v>
      </c>
      <c r="H37" s="138"/>
    </row>
    <row r="38" spans="1:8" ht="58.5" customHeight="1">
      <c r="A38" s="76">
        <v>21010300</v>
      </c>
      <c r="B38" s="79" t="s">
        <v>117</v>
      </c>
      <c r="C38" s="145">
        <v>4.8</v>
      </c>
      <c r="D38" s="152">
        <v>2.4</v>
      </c>
      <c r="E38" s="145">
        <v>4.783</v>
      </c>
      <c r="F38" s="153">
        <f t="shared" si="1"/>
        <v>99.64583333333334</v>
      </c>
      <c r="G38" s="153">
        <f t="shared" si="2"/>
        <v>199.29166666666669</v>
      </c>
      <c r="H38" s="138"/>
    </row>
    <row r="39" spans="1:8" ht="20.25">
      <c r="A39" s="76">
        <v>21080000</v>
      </c>
      <c r="B39" s="77" t="s">
        <v>8</v>
      </c>
      <c r="C39" s="141">
        <v>10.8</v>
      </c>
      <c r="D39" s="142">
        <v>9.21</v>
      </c>
      <c r="E39" s="142">
        <v>14.398</v>
      </c>
      <c r="F39" s="141">
        <f t="shared" si="1"/>
        <v>133.3148148148148</v>
      </c>
      <c r="G39" s="141">
        <f t="shared" si="2"/>
        <v>156.33007600434308</v>
      </c>
      <c r="H39" s="138"/>
    </row>
    <row r="40" spans="1:8" ht="21.75" customHeight="1">
      <c r="A40" s="80" t="s">
        <v>118</v>
      </c>
      <c r="B40" s="75" t="s">
        <v>86</v>
      </c>
      <c r="C40" s="141">
        <v>10.8</v>
      </c>
      <c r="D40" s="142">
        <v>9.21</v>
      </c>
      <c r="E40" s="142">
        <v>14.398</v>
      </c>
      <c r="F40" s="141">
        <f t="shared" si="1"/>
        <v>133.3148148148148</v>
      </c>
      <c r="G40" s="141">
        <f>IF(D40=0,"",$E40/D40*100)</f>
        <v>156.33007600434308</v>
      </c>
      <c r="H40" s="138"/>
    </row>
    <row r="41" spans="1:8" ht="61.5" customHeight="1">
      <c r="A41" s="80" t="s">
        <v>168</v>
      </c>
      <c r="B41" s="75" t="s">
        <v>169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87</v>
      </c>
      <c r="C42" s="146">
        <f>C43+C47+C49</f>
        <v>1198.8</v>
      </c>
      <c r="D42" s="146">
        <f>D43+D47+D49</f>
        <v>944.3299999999999</v>
      </c>
      <c r="E42" s="146">
        <f>E43+E47+E49</f>
        <v>942.761</v>
      </c>
      <c r="F42" s="146">
        <f t="shared" si="1"/>
        <v>78.64205872539206</v>
      </c>
      <c r="G42" s="146">
        <f t="shared" si="2"/>
        <v>99.83385045481982</v>
      </c>
      <c r="H42" s="138"/>
    </row>
    <row r="43" spans="1:8" ht="20.25">
      <c r="A43" s="76">
        <v>22010000</v>
      </c>
      <c r="B43" s="95" t="s">
        <v>132</v>
      </c>
      <c r="C43" s="141">
        <f>C44+C45+C46</f>
        <v>1155.6</v>
      </c>
      <c r="D43" s="141">
        <f>D44+D45+D46</f>
        <v>908.05</v>
      </c>
      <c r="E43" s="141">
        <f>E44+E45+E46</f>
        <v>898.7139999999999</v>
      </c>
      <c r="F43" s="141">
        <f t="shared" si="1"/>
        <v>77.77033575631707</v>
      </c>
      <c r="G43" s="141">
        <f t="shared" si="2"/>
        <v>98.9718627828864</v>
      </c>
      <c r="H43" s="138"/>
    </row>
    <row r="44" spans="1:8" ht="56.25">
      <c r="A44" s="96">
        <v>22010300</v>
      </c>
      <c r="B44" s="79" t="s">
        <v>134</v>
      </c>
      <c r="C44" s="141">
        <v>28.9</v>
      </c>
      <c r="D44" s="142">
        <v>21</v>
      </c>
      <c r="E44" s="142">
        <v>19.55</v>
      </c>
      <c r="F44" s="141">
        <f t="shared" si="1"/>
        <v>67.64705882352942</v>
      </c>
      <c r="G44" s="141">
        <f t="shared" si="2"/>
        <v>93.0952380952381</v>
      </c>
      <c r="H44" s="138"/>
    </row>
    <row r="45" spans="1:8" ht="20.25">
      <c r="A45" s="96">
        <v>22012500</v>
      </c>
      <c r="B45" s="79" t="s">
        <v>133</v>
      </c>
      <c r="C45" s="141">
        <v>800</v>
      </c>
      <c r="D45" s="142">
        <v>633.1</v>
      </c>
      <c r="E45" s="142">
        <v>566.774</v>
      </c>
      <c r="F45" s="141">
        <f t="shared" si="1"/>
        <v>70.84675</v>
      </c>
      <c r="G45" s="141">
        <f t="shared" si="2"/>
        <v>89.52361396303901</v>
      </c>
      <c r="H45" s="138"/>
    </row>
    <row r="46" spans="1:8" ht="37.5">
      <c r="A46" s="117">
        <v>22012600</v>
      </c>
      <c r="B46" s="117" t="s">
        <v>158</v>
      </c>
      <c r="C46" s="141">
        <v>326.7</v>
      </c>
      <c r="D46" s="142">
        <v>253.95</v>
      </c>
      <c r="E46" s="142">
        <v>312.39</v>
      </c>
      <c r="F46" s="141">
        <f t="shared" si="1"/>
        <v>95.6198347107438</v>
      </c>
      <c r="G46" s="141">
        <f t="shared" si="2"/>
        <v>123.01240401653868</v>
      </c>
      <c r="H46" s="138"/>
    </row>
    <row r="47" spans="1:8" ht="37.5">
      <c r="A47" s="81" t="s">
        <v>119</v>
      </c>
      <c r="B47" s="79" t="s">
        <v>130</v>
      </c>
      <c r="C47" s="141">
        <v>34.2</v>
      </c>
      <c r="D47" s="142">
        <v>29.18</v>
      </c>
      <c r="E47" s="142">
        <v>35</v>
      </c>
      <c r="F47" s="141">
        <f t="shared" si="1"/>
        <v>102.3391812865497</v>
      </c>
      <c r="G47" s="141">
        <f t="shared" si="2"/>
        <v>119.94516792323509</v>
      </c>
      <c r="H47" s="138"/>
    </row>
    <row r="48" spans="1:8" ht="56.25">
      <c r="A48" s="80" t="s">
        <v>120</v>
      </c>
      <c r="B48" s="79" t="s">
        <v>131</v>
      </c>
      <c r="C48" s="141">
        <v>34.2</v>
      </c>
      <c r="D48" s="142">
        <v>29.18</v>
      </c>
      <c r="E48" s="142">
        <v>35</v>
      </c>
      <c r="F48" s="141">
        <f t="shared" si="1"/>
        <v>102.3391812865497</v>
      </c>
      <c r="G48" s="141">
        <f t="shared" si="2"/>
        <v>119.94516792323509</v>
      </c>
      <c r="H48" s="138"/>
    </row>
    <row r="49" spans="1:8" ht="20.25">
      <c r="A49" s="73">
        <v>22090000</v>
      </c>
      <c r="B49" s="74" t="s">
        <v>88</v>
      </c>
      <c r="C49" s="141">
        <f>C50+C51</f>
        <v>9</v>
      </c>
      <c r="D49" s="141">
        <f>D50+D51</f>
        <v>7.1</v>
      </c>
      <c r="E49" s="141">
        <f>E50+E51</f>
        <v>9.047</v>
      </c>
      <c r="F49" s="141">
        <f t="shared" si="1"/>
        <v>100.52222222222223</v>
      </c>
      <c r="G49" s="141">
        <f t="shared" si="2"/>
        <v>127.42253521126763</v>
      </c>
      <c r="H49" s="138"/>
    </row>
    <row r="50" spans="1:8" ht="56.25">
      <c r="A50" s="81" t="s">
        <v>121</v>
      </c>
      <c r="B50" s="75" t="s">
        <v>89</v>
      </c>
      <c r="C50" s="141">
        <v>9</v>
      </c>
      <c r="D50" s="141">
        <v>7.1</v>
      </c>
      <c r="E50" s="141">
        <v>9.013</v>
      </c>
      <c r="F50" s="141">
        <f t="shared" si="1"/>
        <v>100.14444444444443</v>
      </c>
      <c r="G50" s="141">
        <f t="shared" si="2"/>
        <v>126.943661971831</v>
      </c>
      <c r="H50" s="138"/>
    </row>
    <row r="51" spans="1:8" ht="41.25" customHeight="1">
      <c r="A51" s="80" t="s">
        <v>122</v>
      </c>
      <c r="B51" s="79" t="s">
        <v>123</v>
      </c>
      <c r="C51" s="141">
        <v>0</v>
      </c>
      <c r="D51" s="142">
        <v>0</v>
      </c>
      <c r="E51" s="142">
        <v>0.034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90</v>
      </c>
      <c r="C52" s="146">
        <f>SUM(C53,C54)</f>
        <v>49.010999999999996</v>
      </c>
      <c r="D52" s="147">
        <f>SUM(D53,D54)</f>
        <v>47.910999999999994</v>
      </c>
      <c r="E52" s="147">
        <f>SUM(E53,E54)</f>
        <v>49.092</v>
      </c>
      <c r="F52" s="141">
        <f t="shared" si="1"/>
        <v>100.16526902124015</v>
      </c>
      <c r="G52" s="141">
        <f t="shared" si="2"/>
        <v>102.46498716369936</v>
      </c>
      <c r="H52" s="138"/>
    </row>
    <row r="53" spans="1:8" ht="20.25">
      <c r="A53" s="80" t="s">
        <v>124</v>
      </c>
      <c r="B53" s="75" t="s">
        <v>8</v>
      </c>
      <c r="C53" s="141">
        <v>48.97</v>
      </c>
      <c r="D53" s="142">
        <v>47.87</v>
      </c>
      <c r="E53" s="142">
        <v>49.051</v>
      </c>
      <c r="F53" s="141">
        <f t="shared" si="1"/>
        <v>100.165407392281</v>
      </c>
      <c r="G53" s="141">
        <f t="shared" si="2"/>
        <v>102.46709839147692</v>
      </c>
      <c r="H53" s="138"/>
    </row>
    <row r="54" spans="1:8" ht="93.75">
      <c r="A54" s="116">
        <v>24062200</v>
      </c>
      <c r="B54" s="265" t="s">
        <v>190</v>
      </c>
      <c r="C54" s="154">
        <v>0.041</v>
      </c>
      <c r="D54" s="155">
        <v>0.041</v>
      </c>
      <c r="E54" s="155">
        <v>0.041</v>
      </c>
      <c r="F54" s="149">
        <f t="shared" si="1"/>
        <v>100</v>
      </c>
      <c r="G54" s="141">
        <f t="shared" si="2"/>
        <v>100</v>
      </c>
      <c r="H54" s="138"/>
    </row>
    <row r="55" spans="1:8" ht="20.25">
      <c r="A55" s="83" t="s">
        <v>125</v>
      </c>
      <c r="B55" s="74" t="s">
        <v>126</v>
      </c>
      <c r="C55" s="277">
        <v>0</v>
      </c>
      <c r="D55" s="278">
        <v>0</v>
      </c>
      <c r="E55" s="279">
        <v>0</v>
      </c>
      <c r="F55" s="277">
        <f t="shared" si="1"/>
      </c>
      <c r="G55" s="277">
        <f t="shared" si="2"/>
      </c>
      <c r="H55" s="138"/>
    </row>
    <row r="56" spans="1:8" ht="21" thickBot="1">
      <c r="A56" s="82"/>
      <c r="B56" s="79"/>
      <c r="C56" s="277">
        <v>0</v>
      </c>
      <c r="D56" s="278">
        <v>0</v>
      </c>
      <c r="E56" s="278">
        <v>0</v>
      </c>
      <c r="F56" s="277"/>
      <c r="G56" s="204">
        <f t="shared" si="2"/>
      </c>
      <c r="H56" s="138"/>
    </row>
    <row r="57" spans="1:8" s="12" customFormat="1" ht="26.25" customHeight="1" thickBot="1">
      <c r="A57" s="111"/>
      <c r="B57" s="266" t="s">
        <v>65</v>
      </c>
      <c r="C57" s="163">
        <f>C6+C36+C55</f>
        <v>46587.19999999999</v>
      </c>
      <c r="D57" s="163">
        <f>D6+D36+D55</f>
        <v>33923.26</v>
      </c>
      <c r="E57" s="163">
        <f>E6+E36+E55</f>
        <v>34209.100999999995</v>
      </c>
      <c r="F57" s="163">
        <f aca="true" t="shared" si="3" ref="F57:F68">IF(C57=0,"",$E57/C57*100)</f>
        <v>73.4302576673421</v>
      </c>
      <c r="G57" s="157">
        <f aca="true" t="shared" si="4" ref="G57:G68">IF(D57=0,"",$E57/D57*100)</f>
        <v>100.8426106453212</v>
      </c>
      <c r="H57" s="158"/>
    </row>
    <row r="58" spans="1:8" s="12" customFormat="1" ht="26.25" customHeight="1" thickBot="1">
      <c r="A58" s="112">
        <v>40000000</v>
      </c>
      <c r="B58" s="113" t="s">
        <v>64</v>
      </c>
      <c r="C58" s="136">
        <f>+C59+C67+C61+C64</f>
        <v>77848.76999999999</v>
      </c>
      <c r="D58" s="136">
        <f>+D59+D67+D61+D64</f>
        <v>63776.72899999999</v>
      </c>
      <c r="E58" s="136">
        <f>+E59+E61+E67+E64</f>
        <v>62032.966</v>
      </c>
      <c r="F58" s="136">
        <f t="shared" si="3"/>
        <v>79.68393848740321</v>
      </c>
      <c r="G58" s="137">
        <f t="shared" si="4"/>
        <v>97.26583186792162</v>
      </c>
      <c r="H58" s="158"/>
    </row>
    <row r="59" spans="1:8" ht="20.25" customHeight="1">
      <c r="A59" s="73">
        <v>41020000</v>
      </c>
      <c r="B59" s="110" t="s">
        <v>204</v>
      </c>
      <c r="C59" s="139">
        <f>SUM(C60:C60)</f>
        <v>131.5</v>
      </c>
      <c r="D59" s="139">
        <f>SUM(D60:D60)</f>
        <v>98.7</v>
      </c>
      <c r="E59" s="139">
        <f>SUM(E60:E60)</f>
        <v>98.7</v>
      </c>
      <c r="F59" s="151">
        <f t="shared" si="3"/>
        <v>75.05703422053233</v>
      </c>
      <c r="G59" s="151">
        <f t="shared" si="4"/>
        <v>100</v>
      </c>
      <c r="H59" s="138"/>
    </row>
    <row r="60" spans="1:8" ht="19.5" customHeight="1">
      <c r="A60" s="80" t="s">
        <v>127</v>
      </c>
      <c r="B60" s="75" t="s">
        <v>91</v>
      </c>
      <c r="C60" s="267">
        <v>131.5</v>
      </c>
      <c r="D60" s="142">
        <v>98.7</v>
      </c>
      <c r="E60" s="142">
        <v>98.7</v>
      </c>
      <c r="F60" s="141">
        <f t="shared" si="3"/>
        <v>75.05703422053233</v>
      </c>
      <c r="G60" s="141">
        <f t="shared" si="4"/>
        <v>100</v>
      </c>
      <c r="H60" s="159"/>
    </row>
    <row r="61" spans="1:8" ht="23.25" customHeight="1">
      <c r="A61" s="272">
        <v>41030000</v>
      </c>
      <c r="B61" s="273" t="s">
        <v>191</v>
      </c>
      <c r="C61" s="144">
        <f>SUM(C62,C63)</f>
        <v>11099.6</v>
      </c>
      <c r="D61" s="144">
        <f>SUM(D62,D63)</f>
        <v>8444.9</v>
      </c>
      <c r="E61" s="144">
        <f>SUM(E62,E63)</f>
        <v>8444.9</v>
      </c>
      <c r="F61" s="153">
        <f t="shared" si="3"/>
        <v>76.08292190709575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92</v>
      </c>
      <c r="C62" s="268">
        <v>10917.6</v>
      </c>
      <c r="D62" s="142">
        <v>8351.9</v>
      </c>
      <c r="E62" s="142">
        <v>8351.9</v>
      </c>
      <c r="F62" s="141">
        <f t="shared" si="3"/>
        <v>76.49941379057668</v>
      </c>
      <c r="G62" s="141">
        <f t="shared" si="4"/>
        <v>100</v>
      </c>
      <c r="H62" s="160"/>
    </row>
    <row r="63" spans="1:8" ht="63" customHeight="1">
      <c r="A63" s="116">
        <v>41034500</v>
      </c>
      <c r="B63" s="117" t="s">
        <v>205</v>
      </c>
      <c r="C63" s="268">
        <v>182</v>
      </c>
      <c r="D63" s="142">
        <v>93</v>
      </c>
      <c r="E63" s="142">
        <v>93</v>
      </c>
      <c r="F63" s="141">
        <f t="shared" si="3"/>
        <v>51.098901098901095</v>
      </c>
      <c r="G63" s="141">
        <f t="shared" si="4"/>
        <v>100</v>
      </c>
      <c r="H63" s="160"/>
    </row>
    <row r="64" spans="1:8" ht="22.5" customHeight="1">
      <c r="A64" s="272">
        <v>41040000</v>
      </c>
      <c r="B64" s="272" t="s">
        <v>200</v>
      </c>
      <c r="C64" s="274">
        <f>SUM(C65,C66)</f>
        <v>1461.4</v>
      </c>
      <c r="D64" s="147">
        <f>SUM(D65,D66)</f>
        <v>1461.4</v>
      </c>
      <c r="E64" s="147">
        <f>SUM(E65,E66)</f>
        <v>1457.4</v>
      </c>
      <c r="F64" s="146">
        <f t="shared" si="3"/>
        <v>99.72628985903927</v>
      </c>
      <c r="G64" s="146">
        <f t="shared" si="4"/>
        <v>99.72628985903927</v>
      </c>
      <c r="H64" s="160"/>
    </row>
    <row r="65" spans="1:8" ht="74.25" customHeight="1">
      <c r="A65" s="116">
        <v>41040200</v>
      </c>
      <c r="B65" s="117" t="s">
        <v>201</v>
      </c>
      <c r="C65" s="268">
        <v>1347.4</v>
      </c>
      <c r="D65" s="142">
        <v>1347.4</v>
      </c>
      <c r="E65" s="142">
        <v>1347.4</v>
      </c>
      <c r="F65" s="141">
        <f t="shared" si="3"/>
        <v>100</v>
      </c>
      <c r="G65" s="141">
        <f t="shared" si="4"/>
        <v>100</v>
      </c>
      <c r="H65" s="160"/>
    </row>
    <row r="66" spans="1:8" ht="34.5" customHeight="1">
      <c r="A66" s="116">
        <v>41040400</v>
      </c>
      <c r="B66" s="116" t="s">
        <v>206</v>
      </c>
      <c r="C66" s="268">
        <v>114</v>
      </c>
      <c r="D66" s="142">
        <v>114</v>
      </c>
      <c r="E66" s="142">
        <v>110</v>
      </c>
      <c r="F66" s="141">
        <f t="shared" si="3"/>
        <v>96.49122807017544</v>
      </c>
      <c r="G66" s="141">
        <f t="shared" si="4"/>
        <v>96.49122807017544</v>
      </c>
      <c r="H66" s="160"/>
    </row>
    <row r="67" spans="1:8" ht="30" customHeight="1">
      <c r="A67" s="272">
        <v>41050000</v>
      </c>
      <c r="B67" s="273" t="s">
        <v>192</v>
      </c>
      <c r="C67" s="274">
        <f>SUM(C68:C75)</f>
        <v>65156.27</v>
      </c>
      <c r="D67" s="274">
        <f>SUM(D68:D75)</f>
        <v>53771.72899999999</v>
      </c>
      <c r="E67" s="274">
        <f>SUM(E68:E75)</f>
        <v>52031.966</v>
      </c>
      <c r="F67" s="146">
        <f t="shared" si="3"/>
        <v>79.85718949227757</v>
      </c>
      <c r="G67" s="146">
        <f t="shared" si="4"/>
        <v>96.76453959663452</v>
      </c>
      <c r="H67" s="138"/>
    </row>
    <row r="68" spans="1:8" ht="128.25" customHeight="1">
      <c r="A68" s="116">
        <v>41050100</v>
      </c>
      <c r="B68" s="271" t="s">
        <v>199</v>
      </c>
      <c r="C68" s="268">
        <v>44381.4</v>
      </c>
      <c r="D68" s="142">
        <v>38181.062</v>
      </c>
      <c r="E68" s="142">
        <v>38181.062</v>
      </c>
      <c r="F68" s="141">
        <f t="shared" si="3"/>
        <v>86.02942223544096</v>
      </c>
      <c r="G68" s="141">
        <f t="shared" si="4"/>
        <v>100</v>
      </c>
      <c r="H68" s="160"/>
    </row>
    <row r="69" spans="1:8" ht="75" customHeight="1">
      <c r="A69" s="116">
        <v>41050200</v>
      </c>
      <c r="B69" s="117" t="s">
        <v>193</v>
      </c>
      <c r="C69" s="268">
        <v>1415.4</v>
      </c>
      <c r="D69" s="142">
        <v>1058.86</v>
      </c>
      <c r="E69" s="142">
        <v>1058.86</v>
      </c>
      <c r="F69" s="141">
        <f aca="true" t="shared" si="5" ref="F69:G76">IF(C69=0,"",$E69/C69*100)</f>
        <v>74.80994771795957</v>
      </c>
      <c r="G69" s="141">
        <f t="shared" si="5"/>
        <v>100</v>
      </c>
      <c r="H69" s="160"/>
    </row>
    <row r="70" spans="1:8" ht="99" customHeight="1">
      <c r="A70" s="116">
        <v>41050300</v>
      </c>
      <c r="B70" s="117" t="s">
        <v>194</v>
      </c>
      <c r="C70" s="268">
        <v>16828</v>
      </c>
      <c r="D70" s="142">
        <v>12319.1</v>
      </c>
      <c r="E70" s="142">
        <v>10636.06</v>
      </c>
      <c r="F70" s="141">
        <f t="shared" si="5"/>
        <v>63.20454005229379</v>
      </c>
      <c r="G70" s="141">
        <f t="shared" si="5"/>
        <v>86.33796300054387</v>
      </c>
      <c r="H70" s="160"/>
    </row>
    <row r="71" spans="1:8" ht="150" customHeight="1">
      <c r="A71" s="116">
        <v>41050700</v>
      </c>
      <c r="B71" s="270" t="s">
        <v>198</v>
      </c>
      <c r="C71" s="269">
        <v>937.1</v>
      </c>
      <c r="D71" s="142">
        <v>754.524</v>
      </c>
      <c r="E71" s="142">
        <v>703.387</v>
      </c>
      <c r="F71" s="141">
        <f t="shared" si="5"/>
        <v>75.05997225482872</v>
      </c>
      <c r="G71" s="141">
        <f t="shared" si="5"/>
        <v>93.2226145225334</v>
      </c>
      <c r="H71" s="138"/>
    </row>
    <row r="72" spans="1:8" ht="61.5" customHeight="1">
      <c r="A72" s="116">
        <v>41051100</v>
      </c>
      <c r="B72" s="117" t="s">
        <v>195</v>
      </c>
      <c r="C72" s="275">
        <v>777.848</v>
      </c>
      <c r="D72" s="142">
        <v>777.848</v>
      </c>
      <c r="E72" s="142">
        <v>777.848</v>
      </c>
      <c r="F72" s="141">
        <f t="shared" si="5"/>
        <v>100</v>
      </c>
      <c r="G72" s="141">
        <f t="shared" si="5"/>
        <v>100</v>
      </c>
      <c r="H72" s="138"/>
    </row>
    <row r="73" spans="1:13" ht="57.75" customHeight="1">
      <c r="A73" s="116">
        <v>41051200</v>
      </c>
      <c r="B73" s="117" t="s">
        <v>196</v>
      </c>
      <c r="C73" s="275">
        <v>343.365</v>
      </c>
      <c r="D73" s="142">
        <v>257.589</v>
      </c>
      <c r="E73" s="142">
        <v>257.589</v>
      </c>
      <c r="F73" s="141">
        <f t="shared" si="5"/>
        <v>75.01900310165567</v>
      </c>
      <c r="G73" s="141">
        <f t="shared" si="5"/>
        <v>100</v>
      </c>
      <c r="H73" s="138"/>
      <c r="M73" s="133"/>
    </row>
    <row r="74" spans="1:13" ht="57.75" customHeight="1">
      <c r="A74" s="116">
        <v>41051400</v>
      </c>
      <c r="B74" s="117" t="s">
        <v>202</v>
      </c>
      <c r="C74" s="275">
        <v>361.557</v>
      </c>
      <c r="D74" s="142">
        <v>316.546</v>
      </c>
      <c r="E74" s="142">
        <v>316.546</v>
      </c>
      <c r="F74" s="141">
        <f t="shared" si="5"/>
        <v>87.55078728941771</v>
      </c>
      <c r="G74" s="141">
        <f t="shared" si="5"/>
        <v>100</v>
      </c>
      <c r="H74" s="138"/>
      <c r="M74" s="133"/>
    </row>
    <row r="75" spans="1:8" ht="25.5" customHeight="1" thickBot="1">
      <c r="A75" s="116">
        <v>41053900</v>
      </c>
      <c r="B75" s="117" t="s">
        <v>177</v>
      </c>
      <c r="C75" s="268">
        <v>111.6</v>
      </c>
      <c r="D75" s="142">
        <v>106.2</v>
      </c>
      <c r="E75" s="142">
        <v>100.614</v>
      </c>
      <c r="F75" s="141">
        <f t="shared" si="5"/>
        <v>90.15591397849462</v>
      </c>
      <c r="G75" s="141">
        <f t="shared" si="5"/>
        <v>94.74011299435028</v>
      </c>
      <c r="H75" s="138"/>
    </row>
    <row r="76" spans="1:8" s="12" customFormat="1" ht="29.25" customHeight="1" thickBot="1">
      <c r="A76" s="23"/>
      <c r="B76" s="42" t="s">
        <v>12</v>
      </c>
      <c r="C76" s="161">
        <f>C57+C59+C61+C67+C64</f>
        <v>124435.96999999997</v>
      </c>
      <c r="D76" s="162">
        <f>D57+D59+D61+D67+D64</f>
        <v>97699.98899999999</v>
      </c>
      <c r="E76" s="162">
        <f>E57+E59+E61+E67+E64</f>
        <v>96242.06699999998</v>
      </c>
      <c r="F76" s="163">
        <f>IF(C76=0,"",$E76/C76*100)</f>
        <v>77.34264216367663</v>
      </c>
      <c r="G76" s="164">
        <f t="shared" si="5"/>
        <v>98.50775622912302</v>
      </c>
      <c r="H76" s="158"/>
    </row>
    <row r="77" spans="1:8" s="26" customFormat="1" ht="27" customHeight="1" thickBot="1">
      <c r="A77" s="47"/>
      <c r="B77" s="4" t="s">
        <v>24</v>
      </c>
      <c r="C77" s="280"/>
      <c r="D77" s="232" t="s">
        <v>17</v>
      </c>
      <c r="E77" s="281"/>
      <c r="F77" s="281"/>
      <c r="G77" s="282"/>
      <c r="H77" s="165"/>
    </row>
    <row r="78" spans="1:8" s="19" customFormat="1" ht="20.25" customHeight="1">
      <c r="A78" s="121" t="s">
        <v>159</v>
      </c>
      <c r="B78" s="48" t="s">
        <v>26</v>
      </c>
      <c r="C78" s="166">
        <v>12535.756</v>
      </c>
      <c r="D78" s="166">
        <v>10656.286</v>
      </c>
      <c r="E78" s="167">
        <v>10152.822</v>
      </c>
      <c r="F78" s="167">
        <f aca="true" t="shared" si="6" ref="F78:F88">IF(C78=0,"",IF(($E78/C78*100)&gt;=200,"В/100",$E78/C78*100))</f>
        <v>80.99090314138215</v>
      </c>
      <c r="G78" s="168">
        <f>IF(D78=0,"",IF((E78/D78*100)&gt;=200,"В/100",E78/D78*100))</f>
        <v>95.27542710471548</v>
      </c>
      <c r="H78" s="169"/>
    </row>
    <row r="79" spans="1:8" s="19" customFormat="1" ht="20.25" customHeight="1">
      <c r="A79" s="122" t="s">
        <v>160</v>
      </c>
      <c r="B79" s="49" t="s">
        <v>27</v>
      </c>
      <c r="C79" s="170">
        <v>36170.86</v>
      </c>
      <c r="D79" s="170">
        <v>29456.587</v>
      </c>
      <c r="E79" s="171">
        <v>26250.484</v>
      </c>
      <c r="F79" s="171">
        <f t="shared" si="6"/>
        <v>72.573568889432</v>
      </c>
      <c r="G79" s="172">
        <f>IF(D79=0,"",IF((E79/D79*100)&gt;=200,"В/100",E79/D79*100))</f>
        <v>89.11583680757042</v>
      </c>
      <c r="H79" s="169"/>
    </row>
    <row r="80" spans="1:8" s="19" customFormat="1" ht="20.25" customHeight="1">
      <c r="A80" s="123" t="s">
        <v>161</v>
      </c>
      <c r="B80" s="51" t="s">
        <v>167</v>
      </c>
      <c r="C80" s="173">
        <v>64915.5</v>
      </c>
      <c r="D80" s="174">
        <v>53542.072</v>
      </c>
      <c r="E80" s="174">
        <v>51509.95</v>
      </c>
      <c r="F80" s="174">
        <f t="shared" si="6"/>
        <v>79.34923092327718</v>
      </c>
      <c r="G80" s="175">
        <f>IF(D80=0,"",IF((E80/D80*100)&gt;=200,"В/100",E80/D80*100))</f>
        <v>96.20462577540891</v>
      </c>
      <c r="H80" s="176"/>
    </row>
    <row r="81" spans="1:8" s="19" customFormat="1" ht="20.25" customHeight="1">
      <c r="A81" s="122" t="s">
        <v>162</v>
      </c>
      <c r="B81" s="52" t="s">
        <v>28</v>
      </c>
      <c r="C81" s="173">
        <v>1183.24</v>
      </c>
      <c r="D81" s="173">
        <v>983.986</v>
      </c>
      <c r="E81" s="174">
        <v>837.575</v>
      </c>
      <c r="F81" s="174">
        <f t="shared" si="6"/>
        <v>70.78656908150502</v>
      </c>
      <c r="G81" s="175">
        <f aca="true" t="shared" si="7" ref="G81:G93">IF(D81=0,"",IF((E81/D81*100)&gt;=200,"В/100",E81/D81*100))</f>
        <v>85.12062163486065</v>
      </c>
      <c r="H81" s="177"/>
    </row>
    <row r="82" spans="1:8" s="19" customFormat="1" ht="20.25" customHeight="1">
      <c r="A82" s="123" t="s">
        <v>163</v>
      </c>
      <c r="B82" s="51" t="s">
        <v>29</v>
      </c>
      <c r="C82" s="173">
        <v>1811.57</v>
      </c>
      <c r="D82" s="173">
        <v>1413.967</v>
      </c>
      <c r="E82" s="174">
        <v>1174.897</v>
      </c>
      <c r="F82" s="174">
        <f t="shared" si="6"/>
        <v>64.85518086521635</v>
      </c>
      <c r="G82" s="175">
        <f t="shared" si="7"/>
        <v>83.09225038490996</v>
      </c>
      <c r="H82" s="169"/>
    </row>
    <row r="83" spans="1:8" s="19" customFormat="1" ht="20.25" customHeight="1">
      <c r="A83" s="123" t="s">
        <v>164</v>
      </c>
      <c r="B83" s="51" t="s">
        <v>93</v>
      </c>
      <c r="C83" s="173">
        <v>3558</v>
      </c>
      <c r="D83" s="173">
        <v>3253.38</v>
      </c>
      <c r="E83" s="174">
        <v>2530.504</v>
      </c>
      <c r="F83" s="174">
        <f t="shared" si="6"/>
        <v>71.12152894884767</v>
      </c>
      <c r="G83" s="175">
        <f t="shared" si="7"/>
        <v>77.78076953814187</v>
      </c>
      <c r="H83" s="169"/>
    </row>
    <row r="84" spans="1:8" s="19" customFormat="1" ht="23.25" customHeight="1">
      <c r="A84" s="123" t="s">
        <v>165</v>
      </c>
      <c r="B84" s="51" t="s">
        <v>170</v>
      </c>
      <c r="C84" s="173">
        <v>2400</v>
      </c>
      <c r="D84" s="173">
        <v>2385</v>
      </c>
      <c r="E84" s="174">
        <v>1919.897</v>
      </c>
      <c r="F84" s="174">
        <f t="shared" si="6"/>
        <v>79.99570833333333</v>
      </c>
      <c r="G84" s="175">
        <f t="shared" si="7"/>
        <v>80.49882599580712</v>
      </c>
      <c r="H84" s="169"/>
    </row>
    <row r="85" spans="1:8" s="19" customFormat="1" ht="24.75" customHeight="1">
      <c r="A85" s="123" t="s">
        <v>171</v>
      </c>
      <c r="B85" s="53" t="s">
        <v>172</v>
      </c>
      <c r="C85" s="173">
        <v>20</v>
      </c>
      <c r="D85" s="173">
        <v>20</v>
      </c>
      <c r="E85" s="174"/>
      <c r="F85" s="174">
        <f t="shared" si="6"/>
        <v>0</v>
      </c>
      <c r="G85" s="175">
        <f t="shared" si="7"/>
        <v>0</v>
      </c>
      <c r="H85" s="169"/>
    </row>
    <row r="86" spans="1:8" s="19" customFormat="1" ht="18.75" customHeight="1">
      <c r="A86" s="262" t="s">
        <v>166</v>
      </c>
      <c r="B86" s="263" t="s">
        <v>173</v>
      </c>
      <c r="C86" s="174"/>
      <c r="D86" s="174"/>
      <c r="E86" s="174"/>
      <c r="F86" s="174">
        <f t="shared" si="6"/>
      </c>
      <c r="G86" s="175">
        <f t="shared" si="7"/>
      </c>
      <c r="H86" s="169"/>
    </row>
    <row r="87" spans="1:8" s="19" customFormat="1" ht="39.75" customHeight="1">
      <c r="A87" s="123" t="s">
        <v>174</v>
      </c>
      <c r="B87" s="53" t="s">
        <v>175</v>
      </c>
      <c r="C87" s="173">
        <v>80</v>
      </c>
      <c r="D87" s="173">
        <v>80</v>
      </c>
      <c r="E87" s="174">
        <v>60</v>
      </c>
      <c r="F87" s="174">
        <f>IF(C87=0,"",IF(($E87/C87*100)&gt;=200,"В/100",$E87/C87*100))</f>
        <v>75</v>
      </c>
      <c r="G87" s="175">
        <f>IF(D87=0,"",IF((E87/D87*100)&gt;=200,"В/100",E87/D87*100))</f>
        <v>75</v>
      </c>
      <c r="H87" s="169"/>
    </row>
    <row r="88" spans="1:8" s="19" customFormat="1" ht="20.25" customHeight="1">
      <c r="A88" s="128" t="s">
        <v>176</v>
      </c>
      <c r="B88" s="51" t="s">
        <v>11</v>
      </c>
      <c r="C88" s="174">
        <v>10</v>
      </c>
      <c r="D88" s="174">
        <v>10</v>
      </c>
      <c r="E88" s="174"/>
      <c r="F88" s="174">
        <f t="shared" si="6"/>
        <v>0</v>
      </c>
      <c r="G88" s="174">
        <f t="shared" si="7"/>
        <v>0</v>
      </c>
      <c r="H88" s="169"/>
    </row>
    <row r="89" spans="1:8" s="27" customFormat="1" ht="24" customHeight="1" thickBot="1">
      <c r="A89" s="126"/>
      <c r="B89" s="127" t="s">
        <v>56</v>
      </c>
      <c r="C89" s="251">
        <f>SUM(C78:C88)</f>
        <v>122684.92600000002</v>
      </c>
      <c r="D89" s="251">
        <f>SUM(D78:D88)</f>
        <v>101801.27800000002</v>
      </c>
      <c r="E89" s="251">
        <f>SUM(E78:E88)</f>
        <v>94436.12899999999</v>
      </c>
      <c r="F89" s="251">
        <f>IF(C89=0,"",IF(($E89/C89*100)&gt;=200,"В/100",$E89/C89*100))</f>
        <v>76.97451682042826</v>
      </c>
      <c r="G89" s="252">
        <f t="shared" si="7"/>
        <v>92.7651703940298</v>
      </c>
      <c r="H89" s="182"/>
    </row>
    <row r="90" spans="1:8" s="19" customFormat="1" ht="39" customHeight="1" hidden="1" thickBot="1">
      <c r="A90" s="58">
        <v>250339</v>
      </c>
      <c r="B90" s="59" t="s">
        <v>94</v>
      </c>
      <c r="C90" s="183"/>
      <c r="D90" s="183"/>
      <c r="E90" s="184"/>
      <c r="F90" s="253">
        <f>IF(C90=0,"",IF(($E90/C90*100)&gt;=200,"В/100",$E90/C90*100))</f>
      </c>
      <c r="G90" s="254">
        <f t="shared" si="7"/>
      </c>
      <c r="H90" s="176"/>
    </row>
    <row r="91" spans="1:8" s="19" customFormat="1" ht="26.25" customHeight="1">
      <c r="A91" s="260">
        <v>9000</v>
      </c>
      <c r="B91" s="261" t="s">
        <v>181</v>
      </c>
      <c r="C91" s="185"/>
      <c r="D91" s="185"/>
      <c r="E91" s="185"/>
      <c r="F91" s="264"/>
      <c r="G91" s="264"/>
      <c r="H91" s="176"/>
    </row>
    <row r="92" spans="1:8" s="19" customFormat="1" ht="24" customHeight="1">
      <c r="A92" s="125" t="s">
        <v>178</v>
      </c>
      <c r="B92" s="120" t="s">
        <v>177</v>
      </c>
      <c r="C92" s="185">
        <v>2004.654</v>
      </c>
      <c r="D92" s="185">
        <v>1555.3</v>
      </c>
      <c r="E92" s="185">
        <v>1330.6</v>
      </c>
      <c r="F92" s="185">
        <f>IF(C92=0,"",IF(($E92/C92*100)&gt;=200,"В/100",$E92/C92*100))</f>
        <v>66.37554410885869</v>
      </c>
      <c r="G92" s="185">
        <f>IF(D92=0,"",IF((E92/D92*100)&gt;=200,"В/100",E92/D92*100))</f>
        <v>85.55262650292548</v>
      </c>
      <c r="H92" s="176"/>
    </row>
    <row r="93" spans="1:8" s="19" customFormat="1" ht="39" customHeight="1" thickBot="1">
      <c r="A93" s="255" t="s">
        <v>179</v>
      </c>
      <c r="B93" s="256" t="s">
        <v>180</v>
      </c>
      <c r="C93" s="257">
        <v>85</v>
      </c>
      <c r="D93" s="257">
        <v>85</v>
      </c>
      <c r="E93" s="257">
        <v>85</v>
      </c>
      <c r="F93" s="258">
        <f>IF(C93=0,"",IF(($E93/C93*100)&gt;=200,"В/100",$E93/C93*100))</f>
        <v>100</v>
      </c>
      <c r="G93" s="259">
        <f t="shared" si="7"/>
        <v>100</v>
      </c>
      <c r="H93" s="176"/>
    </row>
    <row r="94" spans="1:8" s="27" customFormat="1" ht="29.25" customHeight="1" thickBot="1">
      <c r="A94" s="28"/>
      <c r="B94" s="41" t="s">
        <v>57</v>
      </c>
      <c r="C94" s="186">
        <f>C89+C90+C92+C93</f>
        <v>124774.58000000002</v>
      </c>
      <c r="D94" s="186">
        <f>D89+D90+D92+D93</f>
        <v>103441.57800000002</v>
      </c>
      <c r="E94" s="187">
        <f>E89+E93+E92</f>
        <v>95851.72899999999</v>
      </c>
      <c r="F94" s="186">
        <f>IF(C94=0,"",IF(($E94/C94*100)&gt;=200,"В/100",$E94/C94*100))</f>
        <v>76.81991716582014</v>
      </c>
      <c r="G94" s="181">
        <f>IF(D94=0,"",IF((E94/D94*100)&gt;=200,"В/100",E94/D94*100))</f>
        <v>92.662670903957</v>
      </c>
      <c r="H94" s="188"/>
    </row>
    <row r="95" spans="1:8" s="27" customFormat="1" ht="27.75" customHeight="1" thickBot="1">
      <c r="A95" s="61"/>
      <c r="B95" s="30" t="s">
        <v>60</v>
      </c>
      <c r="C95" s="189"/>
      <c r="D95" s="189"/>
      <c r="E95" s="190"/>
      <c r="F95" s="189"/>
      <c r="G95" s="191"/>
      <c r="H95" s="192"/>
    </row>
    <row r="96" spans="1:8" s="19" customFormat="1" ht="20.25">
      <c r="A96" s="36">
        <v>602000</v>
      </c>
      <c r="B96" s="35" t="s">
        <v>32</v>
      </c>
      <c r="C96" s="193"/>
      <c r="D96" s="194">
        <f>D97-D98+D122+D123</f>
        <v>338.6490000000001</v>
      </c>
      <c r="E96" s="194">
        <f>E97-E98+E122+E123</f>
        <v>-329.784</v>
      </c>
      <c r="F96" s="193"/>
      <c r="G96" s="195"/>
      <c r="H96" s="169"/>
    </row>
    <row r="97" spans="1:8" s="19" customFormat="1" ht="20.25">
      <c r="A97" s="13">
        <v>602100</v>
      </c>
      <c r="B97" s="14" t="s">
        <v>33</v>
      </c>
      <c r="C97" s="196"/>
      <c r="D97" s="155">
        <v>2226.449</v>
      </c>
      <c r="E97" s="155">
        <v>3428.169</v>
      </c>
      <c r="F97" s="196"/>
      <c r="G97" s="197"/>
      <c r="H97" s="198"/>
    </row>
    <row r="98" spans="1:8" s="19" customFormat="1" ht="20.25">
      <c r="A98" s="13">
        <v>602200</v>
      </c>
      <c r="B98" s="14" t="s">
        <v>34</v>
      </c>
      <c r="C98" s="196">
        <f>(C100+C101)</f>
        <v>0</v>
      </c>
      <c r="D98" s="154"/>
      <c r="E98" s="154">
        <v>2991.823</v>
      </c>
      <c r="F98" s="196"/>
      <c r="G98" s="197"/>
      <c r="H98" s="169"/>
    </row>
    <row r="99" spans="1:8" s="19" customFormat="1" ht="20.25" hidden="1">
      <c r="A99" s="13"/>
      <c r="B99" s="14" t="s">
        <v>15</v>
      </c>
      <c r="C99" s="196">
        <v>0</v>
      </c>
      <c r="D99" s="155"/>
      <c r="E99" s="155"/>
      <c r="F99" s="196"/>
      <c r="G99" s="197"/>
      <c r="H99" s="169"/>
    </row>
    <row r="100" spans="1:8" s="19" customFormat="1" ht="20.25" hidden="1">
      <c r="A100" s="13"/>
      <c r="B100" s="14" t="s">
        <v>13</v>
      </c>
      <c r="C100" s="196">
        <v>0</v>
      </c>
      <c r="D100" s="155">
        <v>19491.17949</v>
      </c>
      <c r="E100" s="155">
        <v>19491.17949</v>
      </c>
      <c r="F100" s="196"/>
      <c r="G100" s="197"/>
      <c r="H100" s="176"/>
    </row>
    <row r="101" spans="1:8" s="19" customFormat="1" ht="20.25" hidden="1">
      <c r="A101" s="13"/>
      <c r="B101" s="14" t="s">
        <v>14</v>
      </c>
      <c r="C101" s="196">
        <f>SUM(C103:C121)</f>
        <v>0</v>
      </c>
      <c r="D101" s="154">
        <f>SUM(D103:D121)</f>
        <v>37715.60008999999</v>
      </c>
      <c r="E101" s="154">
        <f>SUM(E103:E121)</f>
        <v>37715.60008999999</v>
      </c>
      <c r="F101" s="196"/>
      <c r="G101" s="197"/>
      <c r="H101" s="169"/>
    </row>
    <row r="102" spans="1:8" s="19" customFormat="1" ht="20.25" hidden="1">
      <c r="A102" s="13"/>
      <c r="B102" s="14" t="s">
        <v>16</v>
      </c>
      <c r="C102" s="196">
        <v>0</v>
      </c>
      <c r="D102" s="155"/>
      <c r="E102" s="155"/>
      <c r="F102" s="196"/>
      <c r="G102" s="197"/>
      <c r="H102" s="169"/>
    </row>
    <row r="103" spans="1:8" s="31" customFormat="1" ht="20.25" hidden="1">
      <c r="A103" s="32"/>
      <c r="B103" s="33" t="s">
        <v>36</v>
      </c>
      <c r="C103" s="199">
        <v>0</v>
      </c>
      <c r="D103" s="200">
        <v>25546.87936</v>
      </c>
      <c r="E103" s="200">
        <v>25546.87936</v>
      </c>
      <c r="F103" s="199"/>
      <c r="G103" s="201"/>
      <c r="H103" s="202"/>
    </row>
    <row r="104" spans="1:8" s="31" customFormat="1" ht="20.25" hidden="1">
      <c r="A104" s="32"/>
      <c r="B104" s="33" t="s">
        <v>37</v>
      </c>
      <c r="C104" s="199">
        <v>0</v>
      </c>
      <c r="D104" s="200"/>
      <c r="E104" s="200"/>
      <c r="F104" s="199"/>
      <c r="G104" s="201"/>
      <c r="H104" s="202"/>
    </row>
    <row r="105" spans="1:8" s="31" customFormat="1" ht="20.25" hidden="1">
      <c r="A105" s="32"/>
      <c r="B105" s="33" t="s">
        <v>55</v>
      </c>
      <c r="C105" s="199">
        <v>0</v>
      </c>
      <c r="D105" s="200"/>
      <c r="E105" s="200"/>
      <c r="F105" s="199"/>
      <c r="G105" s="201"/>
      <c r="H105" s="202"/>
    </row>
    <row r="106" spans="1:8" s="31" customFormat="1" ht="20.25" hidden="1">
      <c r="A106" s="32"/>
      <c r="B106" s="33" t="s">
        <v>53</v>
      </c>
      <c r="C106" s="199">
        <v>0</v>
      </c>
      <c r="D106" s="200">
        <v>4501.8</v>
      </c>
      <c r="E106" s="200">
        <v>4501.8</v>
      </c>
      <c r="F106" s="199"/>
      <c r="G106" s="201"/>
      <c r="H106" s="202"/>
    </row>
    <row r="107" spans="1:8" s="31" customFormat="1" ht="20.25" hidden="1">
      <c r="A107" s="32"/>
      <c r="B107" s="33" t="s">
        <v>38</v>
      </c>
      <c r="C107" s="199">
        <v>0</v>
      </c>
      <c r="D107" s="200"/>
      <c r="E107" s="200"/>
      <c r="F107" s="199"/>
      <c r="G107" s="201"/>
      <c r="H107" s="202"/>
    </row>
    <row r="108" spans="1:8" s="31" customFormat="1" ht="31.5" hidden="1">
      <c r="A108" s="32"/>
      <c r="B108" s="33" t="s">
        <v>39</v>
      </c>
      <c r="C108" s="199">
        <v>0</v>
      </c>
      <c r="D108" s="200"/>
      <c r="E108" s="200"/>
      <c r="F108" s="199"/>
      <c r="G108" s="201"/>
      <c r="H108" s="202"/>
    </row>
    <row r="109" spans="1:8" s="31" customFormat="1" ht="20.25" hidden="1">
      <c r="A109" s="32"/>
      <c r="B109" s="33" t="s">
        <v>40</v>
      </c>
      <c r="C109" s="199">
        <v>0</v>
      </c>
      <c r="D109" s="200"/>
      <c r="E109" s="200"/>
      <c r="F109" s="199"/>
      <c r="G109" s="201"/>
      <c r="H109" s="202"/>
    </row>
    <row r="110" spans="1:8" s="31" customFormat="1" ht="20.25" hidden="1">
      <c r="A110" s="32"/>
      <c r="B110" s="33" t="s">
        <v>41</v>
      </c>
      <c r="C110" s="199">
        <v>0</v>
      </c>
      <c r="D110" s="200">
        <v>1854.83313</v>
      </c>
      <c r="E110" s="200">
        <v>1854.83313</v>
      </c>
      <c r="F110" s="199"/>
      <c r="G110" s="201"/>
      <c r="H110" s="202"/>
    </row>
    <row r="111" spans="1:8" s="31" customFormat="1" ht="20.25" hidden="1">
      <c r="A111" s="32"/>
      <c r="B111" s="33" t="s">
        <v>42</v>
      </c>
      <c r="C111" s="199">
        <v>0</v>
      </c>
      <c r="D111" s="200"/>
      <c r="E111" s="200"/>
      <c r="F111" s="199"/>
      <c r="G111" s="201"/>
      <c r="H111" s="202"/>
    </row>
    <row r="112" spans="1:8" s="31" customFormat="1" ht="20.25" hidden="1">
      <c r="A112" s="32"/>
      <c r="B112" s="33" t="s">
        <v>43</v>
      </c>
      <c r="C112" s="199">
        <v>0</v>
      </c>
      <c r="D112" s="200"/>
      <c r="E112" s="200"/>
      <c r="F112" s="199"/>
      <c r="G112" s="201"/>
      <c r="H112" s="202"/>
    </row>
    <row r="113" spans="1:8" s="31" customFormat="1" ht="17.25" customHeight="1" hidden="1">
      <c r="A113" s="32"/>
      <c r="B113" s="33" t="s">
        <v>44</v>
      </c>
      <c r="C113" s="199">
        <v>0</v>
      </c>
      <c r="D113" s="200"/>
      <c r="E113" s="200"/>
      <c r="F113" s="199"/>
      <c r="G113" s="201"/>
      <c r="H113" s="202"/>
    </row>
    <row r="114" spans="1:8" s="31" customFormat="1" ht="20.25" hidden="1">
      <c r="A114" s="32"/>
      <c r="B114" s="33" t="s">
        <v>45</v>
      </c>
      <c r="C114" s="199">
        <v>0</v>
      </c>
      <c r="D114" s="200"/>
      <c r="E114" s="200"/>
      <c r="F114" s="199"/>
      <c r="G114" s="201"/>
      <c r="H114" s="202"/>
    </row>
    <row r="115" spans="1:8" s="31" customFormat="1" ht="18.75" customHeight="1" hidden="1">
      <c r="A115" s="32"/>
      <c r="B115" s="33" t="s">
        <v>46</v>
      </c>
      <c r="C115" s="199">
        <v>0</v>
      </c>
      <c r="D115" s="200">
        <v>1809</v>
      </c>
      <c r="E115" s="200">
        <v>1809</v>
      </c>
      <c r="F115" s="199"/>
      <c r="G115" s="201"/>
      <c r="H115" s="202"/>
    </row>
    <row r="116" spans="1:8" s="31" customFormat="1" ht="20.25" hidden="1">
      <c r="A116" s="32"/>
      <c r="B116" s="33" t="s">
        <v>47</v>
      </c>
      <c r="C116" s="199">
        <v>0</v>
      </c>
      <c r="D116" s="200">
        <v>425.6</v>
      </c>
      <c r="E116" s="200">
        <v>425.6</v>
      </c>
      <c r="F116" s="199"/>
      <c r="G116" s="201"/>
      <c r="H116" s="202"/>
    </row>
    <row r="117" spans="1:8" s="31" customFormat="1" ht="20.25" hidden="1">
      <c r="A117" s="32"/>
      <c r="B117" s="33" t="s">
        <v>0</v>
      </c>
      <c r="C117" s="199">
        <v>0</v>
      </c>
      <c r="D117" s="200">
        <v>3087</v>
      </c>
      <c r="E117" s="200">
        <v>3087</v>
      </c>
      <c r="F117" s="199"/>
      <c r="G117" s="201"/>
      <c r="H117" s="202"/>
    </row>
    <row r="118" spans="1:8" s="31" customFormat="1" ht="31.5" hidden="1">
      <c r="A118" s="32"/>
      <c r="B118" s="33" t="s">
        <v>67</v>
      </c>
      <c r="C118" s="199">
        <v>0</v>
      </c>
      <c r="D118" s="200">
        <v>323.91757</v>
      </c>
      <c r="E118" s="200">
        <v>323.91757</v>
      </c>
      <c r="F118" s="199"/>
      <c r="G118" s="201"/>
      <c r="H118" s="202"/>
    </row>
    <row r="119" spans="1:8" s="31" customFormat="1" ht="20.25" hidden="1">
      <c r="A119" s="32"/>
      <c r="B119" s="33" t="s">
        <v>62</v>
      </c>
      <c r="C119" s="199">
        <v>0</v>
      </c>
      <c r="D119" s="200">
        <v>163.77936</v>
      </c>
      <c r="E119" s="200">
        <v>163.77936</v>
      </c>
      <c r="F119" s="199"/>
      <c r="G119" s="201"/>
      <c r="H119" s="203"/>
    </row>
    <row r="120" spans="1:8" s="31" customFormat="1" ht="20.25" hidden="1">
      <c r="A120" s="32"/>
      <c r="B120" s="33" t="s">
        <v>48</v>
      </c>
      <c r="C120" s="199">
        <v>0</v>
      </c>
      <c r="D120" s="200"/>
      <c r="E120" s="200"/>
      <c r="F120" s="199"/>
      <c r="G120" s="201"/>
      <c r="H120" s="203"/>
    </row>
    <row r="121" spans="1:8" s="31" customFormat="1" ht="20.25" hidden="1">
      <c r="A121" s="32"/>
      <c r="B121" s="33" t="s">
        <v>49</v>
      </c>
      <c r="C121" s="199">
        <v>0</v>
      </c>
      <c r="D121" s="200">
        <v>2.79067</v>
      </c>
      <c r="E121" s="200">
        <v>2.79067</v>
      </c>
      <c r="F121" s="199"/>
      <c r="G121" s="201"/>
      <c r="H121" s="203"/>
    </row>
    <row r="122" spans="1:8" s="19" customFormat="1" ht="20.25" hidden="1">
      <c r="A122" s="13">
        <v>602300</v>
      </c>
      <c r="B122" s="14" t="s">
        <v>35</v>
      </c>
      <c r="C122" s="196">
        <v>0</v>
      </c>
      <c r="D122" s="155"/>
      <c r="E122" s="155"/>
      <c r="F122" s="196"/>
      <c r="G122" s="197"/>
      <c r="H122" s="169"/>
    </row>
    <row r="123" spans="1:8" s="19" customFormat="1" ht="38.25" thickBot="1">
      <c r="A123" s="13">
        <v>602400</v>
      </c>
      <c r="B123" s="14" t="s">
        <v>22</v>
      </c>
      <c r="C123" s="196"/>
      <c r="D123" s="194">
        <v>-1887.8</v>
      </c>
      <c r="E123" s="194">
        <v>-766.13</v>
      </c>
      <c r="F123" s="196"/>
      <c r="G123" s="197"/>
      <c r="H123" s="169"/>
    </row>
    <row r="124" spans="1:8" s="19" customFormat="1" ht="21" customHeight="1" hidden="1" thickBot="1">
      <c r="A124" s="37">
        <v>603000</v>
      </c>
      <c r="B124" s="34" t="s">
        <v>30</v>
      </c>
      <c r="C124" s="204">
        <v>0</v>
      </c>
      <c r="D124" s="205"/>
      <c r="E124" s="155"/>
      <c r="F124" s="204"/>
      <c r="G124" s="206"/>
      <c r="H124" s="169"/>
    </row>
    <row r="125" spans="1:8" s="19" customFormat="1" ht="26.25" customHeight="1" thickBot="1">
      <c r="A125" s="56"/>
      <c r="B125" s="41" t="s">
        <v>61</v>
      </c>
      <c r="C125" s="207">
        <f>+C96+C124</f>
        <v>0</v>
      </c>
      <c r="D125" s="208">
        <f>+D96+D124</f>
        <v>338.6490000000001</v>
      </c>
      <c r="E125" s="208">
        <f>+E96+E124</f>
        <v>-329.784</v>
      </c>
      <c r="F125" s="207"/>
      <c r="G125" s="209"/>
      <c r="H125" s="169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2:8" s="19" customFormat="1" ht="35.25" customHeight="1">
      <c r="B128" s="276"/>
      <c r="C128" s="91"/>
      <c r="D128" s="92"/>
      <c r="E128" s="63"/>
      <c r="F128" s="91"/>
      <c r="G128" s="91"/>
      <c r="H128" s="87"/>
    </row>
    <row r="129" spans="3:8" s="19" customFormat="1" ht="18">
      <c r="C129" s="91"/>
      <c r="D129" s="92"/>
      <c r="E129" s="6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1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2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9" sqref="B69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10">
        <f>C4</f>
        <v>31.2</v>
      </c>
      <c r="D3" s="211">
        <f>D4</f>
        <v>30.848</v>
      </c>
      <c r="E3" s="212">
        <f aca="true" t="shared" si="0" ref="E3:E21">IF(C3=0,"",$D3/C3*100)</f>
        <v>98.87179487179488</v>
      </c>
    </row>
    <row r="4" spans="1:5" s="25" customFormat="1" ht="23.25" customHeight="1" thickBot="1">
      <c r="A4" s="73">
        <v>19000000</v>
      </c>
      <c r="B4" s="74" t="s">
        <v>66</v>
      </c>
      <c r="C4" s="213">
        <f>C5</f>
        <v>31.2</v>
      </c>
      <c r="D4" s="214">
        <f>D5</f>
        <v>30.848</v>
      </c>
      <c r="E4" s="212">
        <f t="shared" si="0"/>
        <v>98.87179487179488</v>
      </c>
    </row>
    <row r="5" spans="1:5" s="25" customFormat="1" ht="20.25" customHeight="1" thickBot="1">
      <c r="A5" s="76">
        <v>19010000</v>
      </c>
      <c r="B5" s="77" t="s">
        <v>21</v>
      </c>
      <c r="C5" s="215">
        <f>C6+C7+C8</f>
        <v>31.2</v>
      </c>
      <c r="D5" s="215">
        <f>D6+D7+D8</f>
        <v>30.848</v>
      </c>
      <c r="E5" s="212">
        <f t="shared" si="0"/>
        <v>98.87179487179488</v>
      </c>
    </row>
    <row r="6" spans="1:5" s="25" customFormat="1" ht="36" customHeight="1" thickBot="1">
      <c r="A6" s="80" t="s">
        <v>114</v>
      </c>
      <c r="B6" s="75" t="s">
        <v>83</v>
      </c>
      <c r="C6" s="216">
        <v>14</v>
      </c>
      <c r="D6" s="217">
        <v>16.281</v>
      </c>
      <c r="E6" s="212">
        <f t="shared" si="0"/>
        <v>116.29285714285713</v>
      </c>
    </row>
    <row r="7" spans="1:5" s="12" customFormat="1" ht="26.25" customHeight="1" thickBot="1">
      <c r="A7" s="80" t="s">
        <v>115</v>
      </c>
      <c r="B7" s="75" t="s">
        <v>84</v>
      </c>
      <c r="C7" s="216">
        <v>2.2</v>
      </c>
      <c r="D7" s="217">
        <v>1.77</v>
      </c>
      <c r="E7" s="212">
        <f t="shared" si="0"/>
        <v>80.45454545454544</v>
      </c>
    </row>
    <row r="8" spans="1:5" s="2" customFormat="1" ht="22.5" customHeight="1" thickBot="1">
      <c r="A8" s="104" t="s">
        <v>116</v>
      </c>
      <c r="B8" s="105" t="s">
        <v>85</v>
      </c>
      <c r="C8" s="218">
        <v>15</v>
      </c>
      <c r="D8" s="218">
        <v>12.797</v>
      </c>
      <c r="E8" s="219">
        <f t="shared" si="0"/>
        <v>85.31333333333335</v>
      </c>
    </row>
    <row r="9" spans="1:5" s="2" customFormat="1" ht="21" thickBot="1">
      <c r="A9" s="39">
        <v>20000000</v>
      </c>
      <c r="B9" s="108" t="s">
        <v>6</v>
      </c>
      <c r="C9" s="136">
        <f>C10+C13</f>
        <v>581.1</v>
      </c>
      <c r="D9" s="136">
        <f>D10+D13</f>
        <v>852.771</v>
      </c>
      <c r="E9" s="220">
        <f t="shared" si="0"/>
        <v>146.75116159008775</v>
      </c>
    </row>
    <row r="10" spans="1:5" s="2" customFormat="1" ht="20.25">
      <c r="A10" s="106">
        <v>24000000</v>
      </c>
      <c r="B10" s="107" t="s">
        <v>90</v>
      </c>
      <c r="C10" s="221">
        <f>C11+C12</f>
        <v>53</v>
      </c>
      <c r="D10" s="221">
        <f>D11+D12</f>
        <v>5.905</v>
      </c>
      <c r="E10" s="221">
        <f t="shared" si="0"/>
        <v>11.141509433962264</v>
      </c>
    </row>
    <row r="11" spans="1:5" s="2" customFormat="1" ht="56.25">
      <c r="A11" s="99">
        <v>24062100</v>
      </c>
      <c r="B11" s="97" t="s">
        <v>135</v>
      </c>
      <c r="C11" s="141">
        <v>3</v>
      </c>
      <c r="D11" s="141">
        <v>0</v>
      </c>
      <c r="E11" s="141">
        <f t="shared" si="0"/>
        <v>0</v>
      </c>
    </row>
    <row r="12" spans="1:5" s="2" customFormat="1" ht="40.5" customHeight="1">
      <c r="A12" s="99">
        <v>24170000</v>
      </c>
      <c r="B12" s="98" t="s">
        <v>197</v>
      </c>
      <c r="C12" s="141">
        <v>50</v>
      </c>
      <c r="D12" s="141">
        <v>5.905</v>
      </c>
      <c r="E12" s="141">
        <f t="shared" si="0"/>
        <v>11.81</v>
      </c>
    </row>
    <row r="13" spans="1:5" s="2" customFormat="1" ht="24" customHeight="1" thickBot="1">
      <c r="A13" s="16">
        <v>25000000</v>
      </c>
      <c r="B13" s="17" t="s">
        <v>10</v>
      </c>
      <c r="C13" s="222">
        <v>528.1</v>
      </c>
      <c r="D13" s="222">
        <v>846.866</v>
      </c>
      <c r="E13" s="141">
        <f t="shared" si="0"/>
        <v>160.3609164930884</v>
      </c>
    </row>
    <row r="14" spans="1:5" s="2" customFormat="1" ht="21" thickBot="1">
      <c r="A14" s="39">
        <v>30000000</v>
      </c>
      <c r="B14" s="40" t="s">
        <v>31</v>
      </c>
      <c r="C14" s="223">
        <f>+C15</f>
        <v>0</v>
      </c>
      <c r="D14" s="223">
        <f>+D15</f>
        <v>0</v>
      </c>
      <c r="E14" s="224">
        <f t="shared" si="0"/>
      </c>
    </row>
    <row r="15" spans="1:5" s="12" customFormat="1" ht="25.5" customHeight="1" thickBot="1">
      <c r="A15" s="10">
        <v>31010000</v>
      </c>
      <c r="B15" s="9" t="s">
        <v>95</v>
      </c>
      <c r="C15" s="225">
        <v>0</v>
      </c>
      <c r="D15" s="225">
        <v>0</v>
      </c>
      <c r="E15" s="141">
        <f t="shared" si="0"/>
      </c>
    </row>
    <row r="16" spans="1:5" s="12" customFormat="1" ht="25.5" customHeight="1" thickBot="1">
      <c r="A16" s="112">
        <v>40000000</v>
      </c>
      <c r="B16" s="131" t="s">
        <v>64</v>
      </c>
      <c r="C16" s="226">
        <f>C17</f>
        <v>0</v>
      </c>
      <c r="D16" s="226">
        <f>D17</f>
        <v>0</v>
      </c>
      <c r="E16" s="224">
        <f t="shared" si="0"/>
      </c>
    </row>
    <row r="17" spans="1:5" s="12" customFormat="1" ht="25.5" customHeight="1">
      <c r="A17" s="70">
        <v>41030000</v>
      </c>
      <c r="B17" s="71" t="s">
        <v>9</v>
      </c>
      <c r="C17" s="222">
        <f>C18+C19</f>
        <v>0</v>
      </c>
      <c r="D17" s="222">
        <f>D18</f>
        <v>0</v>
      </c>
      <c r="E17" s="141">
        <f t="shared" si="0"/>
      </c>
    </row>
    <row r="18" spans="1:5" s="12" customFormat="1" ht="15" customHeight="1">
      <c r="A18" s="72"/>
      <c r="B18" s="132"/>
      <c r="C18" s="222">
        <v>0</v>
      </c>
      <c r="D18" s="222">
        <v>0</v>
      </c>
      <c r="E18" s="141">
        <f t="shared" si="0"/>
      </c>
    </row>
    <row r="19" spans="1:5" s="12" customFormat="1" ht="16.5" customHeight="1" thickBot="1">
      <c r="A19" s="134"/>
      <c r="B19" s="135"/>
      <c r="C19" s="227">
        <v>0</v>
      </c>
      <c r="D19" s="227">
        <v>0</v>
      </c>
      <c r="E19" s="228"/>
    </row>
    <row r="20" spans="1:5" s="12" customFormat="1" ht="27.75" customHeight="1" thickBot="1">
      <c r="A20" s="11"/>
      <c r="B20" s="41" t="s">
        <v>65</v>
      </c>
      <c r="C20" s="156">
        <f>C3+C9+C14+C16</f>
        <v>612.3000000000001</v>
      </c>
      <c r="D20" s="156">
        <f>D3+D9+D14+D16</f>
        <v>883.6189999999999</v>
      </c>
      <c r="E20" s="229">
        <f t="shared" si="0"/>
        <v>144.31144863628938</v>
      </c>
    </row>
    <row r="21" spans="1:5" s="27" customFormat="1" ht="22.5" customHeight="1" thickBot="1">
      <c r="A21" s="18"/>
      <c r="B21" s="43" t="s">
        <v>23</v>
      </c>
      <c r="C21" s="230">
        <f>C20</f>
        <v>612.3000000000001</v>
      </c>
      <c r="D21" s="230">
        <f>D20</f>
        <v>883.6189999999999</v>
      </c>
      <c r="E21" s="181">
        <f t="shared" si="0"/>
        <v>144.31144863628938</v>
      </c>
    </row>
    <row r="22" spans="1:6" ht="21" thickBot="1">
      <c r="A22" s="60"/>
      <c r="B22" s="4" t="s">
        <v>25</v>
      </c>
      <c r="C22" s="231"/>
      <c r="D22" s="232"/>
      <c r="E22" s="233"/>
      <c r="F22" s="20"/>
    </row>
    <row r="23" spans="1:6" ht="20.25">
      <c r="A23" s="124" t="s">
        <v>159</v>
      </c>
      <c r="B23" s="68" t="s">
        <v>26</v>
      </c>
      <c r="C23" s="179">
        <v>355.1</v>
      </c>
      <c r="D23" s="178">
        <v>262.5</v>
      </c>
      <c r="E23" s="234">
        <f aca="true" t="shared" si="1" ref="E23:E36">IF(C23=0,"",IF(($D23/C23*100)&gt;=200,"В/100",$D23/C23*100))</f>
        <v>73.92283863700365</v>
      </c>
      <c r="F23" s="21"/>
    </row>
    <row r="24" spans="1:5" ht="20.25">
      <c r="A24" s="122" t="s">
        <v>160</v>
      </c>
      <c r="B24" s="49" t="s">
        <v>27</v>
      </c>
      <c r="C24" s="170">
        <v>2092.9</v>
      </c>
      <c r="D24" s="171">
        <v>1516.844</v>
      </c>
      <c r="E24" s="234">
        <f t="shared" si="1"/>
        <v>72.47570356921018</v>
      </c>
    </row>
    <row r="25" spans="1:5" ht="20.25">
      <c r="A25" s="122" t="s">
        <v>161</v>
      </c>
      <c r="B25" s="49" t="s">
        <v>167</v>
      </c>
      <c r="C25" s="170"/>
      <c r="D25" s="171"/>
      <c r="E25" s="234">
        <f t="shared" si="1"/>
      </c>
    </row>
    <row r="26" spans="1:5" ht="20.25">
      <c r="A26" s="122" t="s">
        <v>162</v>
      </c>
      <c r="B26" s="52" t="s">
        <v>28</v>
      </c>
      <c r="C26" s="173">
        <v>33</v>
      </c>
      <c r="D26" s="174">
        <v>3.942</v>
      </c>
      <c r="E26" s="235">
        <f t="shared" si="1"/>
        <v>11.945454545454547</v>
      </c>
    </row>
    <row r="27" spans="1:5" ht="20.25">
      <c r="A27" s="122" t="s">
        <v>163</v>
      </c>
      <c r="B27" s="51" t="s">
        <v>29</v>
      </c>
      <c r="C27" s="173"/>
      <c r="D27" s="174"/>
      <c r="E27" s="235">
        <f t="shared" si="1"/>
      </c>
    </row>
    <row r="28" spans="1:5" ht="20.25">
      <c r="A28" s="122" t="s">
        <v>164</v>
      </c>
      <c r="B28" s="52" t="s">
        <v>93</v>
      </c>
      <c r="C28" s="173">
        <v>460.2</v>
      </c>
      <c r="D28" s="174">
        <v>433.096</v>
      </c>
      <c r="E28" s="235">
        <f t="shared" si="1"/>
        <v>94.1103867883529</v>
      </c>
    </row>
    <row r="29" spans="1:5" ht="20.25" customHeight="1">
      <c r="A29" s="262" t="s">
        <v>184</v>
      </c>
      <c r="B29" s="263" t="s">
        <v>185</v>
      </c>
      <c r="C29" s="173"/>
      <c r="D29" s="174"/>
      <c r="E29" s="235">
        <f t="shared" si="1"/>
      </c>
    </row>
    <row r="30" spans="1:6" s="27" customFormat="1" ht="27" customHeight="1" hidden="1">
      <c r="A30" s="123">
        <v>180000</v>
      </c>
      <c r="B30" s="53" t="s">
        <v>136</v>
      </c>
      <c r="C30" s="236"/>
      <c r="D30" s="174"/>
      <c r="E30" s="235">
        <f t="shared" si="1"/>
      </c>
      <c r="F30" s="29"/>
    </row>
    <row r="31" spans="1:6" s="27" customFormat="1" ht="23.25" customHeight="1">
      <c r="A31" s="123" t="s">
        <v>186</v>
      </c>
      <c r="B31" s="53" t="s">
        <v>187</v>
      </c>
      <c r="C31" s="236">
        <v>1413</v>
      </c>
      <c r="D31" s="174">
        <v>396.9</v>
      </c>
      <c r="E31" s="235">
        <f t="shared" si="1"/>
        <v>28.08917197452229</v>
      </c>
      <c r="F31" s="29"/>
    </row>
    <row r="32" spans="1:6" s="27" customFormat="1" ht="27" customHeight="1">
      <c r="A32" s="123" t="s">
        <v>165</v>
      </c>
      <c r="B32" s="53" t="s">
        <v>170</v>
      </c>
      <c r="C32" s="236">
        <v>28</v>
      </c>
      <c r="D32" s="174">
        <v>1.827</v>
      </c>
      <c r="E32" s="235">
        <f t="shared" si="1"/>
        <v>6.525</v>
      </c>
      <c r="F32" s="29"/>
    </row>
    <row r="33" spans="1:6" s="27" customFormat="1" ht="27" customHeight="1">
      <c r="A33" s="128" t="s">
        <v>189</v>
      </c>
      <c r="B33" s="51" t="s">
        <v>188</v>
      </c>
      <c r="C33" s="174">
        <v>69.41</v>
      </c>
      <c r="D33" s="174">
        <v>35.2</v>
      </c>
      <c r="E33" s="235">
        <f t="shared" si="1"/>
        <v>50.71315372424723</v>
      </c>
      <c r="F33" s="29"/>
    </row>
    <row r="34" spans="1:5" s="27" customFormat="1" ht="29.25" customHeight="1" thickBot="1">
      <c r="A34" s="126"/>
      <c r="B34" s="127" t="s">
        <v>58</v>
      </c>
      <c r="C34" s="237">
        <f>SUM(C23:C33)</f>
        <v>4451.61</v>
      </c>
      <c r="D34" s="237">
        <f>SUM(D23:D33)</f>
        <v>2650.309</v>
      </c>
      <c r="E34" s="238">
        <f t="shared" si="1"/>
        <v>59.535965639397894</v>
      </c>
    </row>
    <row r="35" spans="1:5" s="27" customFormat="1" ht="23.25" customHeight="1" thickBot="1">
      <c r="A35" s="129" t="s">
        <v>182</v>
      </c>
      <c r="B35" s="130" t="s">
        <v>183</v>
      </c>
      <c r="C35" s="239">
        <v>533</v>
      </c>
      <c r="D35" s="239"/>
      <c r="E35" s="235">
        <f t="shared" si="1"/>
        <v>0</v>
      </c>
    </row>
    <row r="36" spans="1:5" ht="21" thickBot="1">
      <c r="A36" s="69"/>
      <c r="B36" s="41" t="s">
        <v>59</v>
      </c>
      <c r="C36" s="186">
        <f>SUM(C34:C35)</f>
        <v>4984.61</v>
      </c>
      <c r="D36" s="186">
        <f>SUM(D34:D35)</f>
        <v>2650.309</v>
      </c>
      <c r="E36" s="240">
        <f t="shared" si="1"/>
        <v>53.16983675753971</v>
      </c>
    </row>
    <row r="37" spans="1:5" ht="21" thickBot="1">
      <c r="A37" s="61"/>
      <c r="B37" s="30" t="s">
        <v>137</v>
      </c>
      <c r="C37" s="189"/>
      <c r="D37" s="190"/>
      <c r="E37" s="241"/>
    </row>
    <row r="38" spans="1:5" ht="37.5" hidden="1">
      <c r="A38" s="100">
        <v>601000</v>
      </c>
      <c r="B38" s="101" t="s">
        <v>138</v>
      </c>
      <c r="C38" s="242">
        <f>+C39+C40</f>
        <v>0</v>
      </c>
      <c r="D38" s="243">
        <f>D39+D40</f>
        <v>0</v>
      </c>
      <c r="E38" s="244"/>
    </row>
    <row r="39" spans="1:5" ht="37.5" hidden="1">
      <c r="A39" s="54">
        <v>601100</v>
      </c>
      <c r="B39" s="55" t="s">
        <v>139</v>
      </c>
      <c r="C39" s="245"/>
      <c r="D39" s="246"/>
      <c r="E39" s="247"/>
    </row>
    <row r="40" spans="1:5" ht="20.25" hidden="1">
      <c r="A40" s="54">
        <v>601200</v>
      </c>
      <c r="B40" s="55" t="s">
        <v>140</v>
      </c>
      <c r="C40" s="245"/>
      <c r="D40" s="246"/>
      <c r="E40" s="247"/>
    </row>
    <row r="41" spans="1:5" ht="20.25">
      <c r="A41" s="50">
        <v>602000</v>
      </c>
      <c r="B41" s="51" t="s">
        <v>32</v>
      </c>
      <c r="C41" s="173">
        <f>C42-C43+C60</f>
        <v>3869.452</v>
      </c>
      <c r="D41" s="173">
        <f>D42-D43+D60</f>
        <v>1917.826</v>
      </c>
      <c r="E41" s="248"/>
    </row>
    <row r="42" spans="1:5" ht="20.25">
      <c r="A42" s="54">
        <v>602100</v>
      </c>
      <c r="B42" s="55" t="s">
        <v>33</v>
      </c>
      <c r="C42" s="178">
        <v>1981.652</v>
      </c>
      <c r="D42" s="178">
        <v>2036.061</v>
      </c>
      <c r="E42" s="247"/>
    </row>
    <row r="43" spans="1:5" ht="20.25">
      <c r="A43" s="54">
        <v>602200</v>
      </c>
      <c r="B43" s="55" t="s">
        <v>34</v>
      </c>
      <c r="C43" s="178"/>
      <c r="D43" s="178">
        <v>884.365</v>
      </c>
      <c r="E43" s="247"/>
    </row>
    <row r="44" spans="1:5" ht="20.25" hidden="1">
      <c r="A44" s="54"/>
      <c r="B44" s="55" t="s">
        <v>15</v>
      </c>
      <c r="C44" s="178"/>
      <c r="D44" s="178"/>
      <c r="E44" s="247"/>
    </row>
    <row r="45" spans="1:5" ht="20.25" hidden="1">
      <c r="A45" s="54"/>
      <c r="B45" s="55" t="s">
        <v>13</v>
      </c>
      <c r="C45" s="178"/>
      <c r="D45" s="178"/>
      <c r="E45" s="247"/>
    </row>
    <row r="46" spans="1:5" ht="20.25" hidden="1">
      <c r="A46" s="54"/>
      <c r="B46" s="55" t="s">
        <v>14</v>
      </c>
      <c r="C46" s="178"/>
      <c r="D46" s="178"/>
      <c r="E46" s="247"/>
    </row>
    <row r="47" spans="1:5" ht="20.25" hidden="1">
      <c r="A47" s="54"/>
      <c r="B47" s="55" t="s">
        <v>16</v>
      </c>
      <c r="C47" s="178"/>
      <c r="D47" s="178"/>
      <c r="E47" s="247"/>
    </row>
    <row r="48" spans="1:5" ht="20.25" hidden="1">
      <c r="A48" s="102"/>
      <c r="B48" s="103" t="s">
        <v>141</v>
      </c>
      <c r="C48" s="249"/>
      <c r="D48" s="249"/>
      <c r="E48" s="250"/>
    </row>
    <row r="49" spans="1:5" ht="20.25" hidden="1">
      <c r="A49" s="102"/>
      <c r="B49" s="103" t="s">
        <v>142</v>
      </c>
      <c r="C49" s="249"/>
      <c r="D49" s="249"/>
      <c r="E49" s="250"/>
    </row>
    <row r="50" spans="1:5" ht="20.25" hidden="1">
      <c r="A50" s="102"/>
      <c r="B50" s="103" t="s">
        <v>143</v>
      </c>
      <c r="C50" s="249"/>
      <c r="D50" s="249"/>
      <c r="E50" s="250"/>
    </row>
    <row r="51" spans="1:5" ht="20.25" hidden="1">
      <c r="A51" s="102"/>
      <c r="B51" s="103" t="s">
        <v>144</v>
      </c>
      <c r="C51" s="249"/>
      <c r="D51" s="249"/>
      <c r="E51" s="250"/>
    </row>
    <row r="52" spans="1:5" ht="20.25" hidden="1">
      <c r="A52" s="102"/>
      <c r="B52" s="103" t="s">
        <v>145</v>
      </c>
      <c r="C52" s="249"/>
      <c r="D52" s="249"/>
      <c r="E52" s="250"/>
    </row>
    <row r="53" spans="1:5" ht="20.25" hidden="1">
      <c r="A53" s="102"/>
      <c r="B53" s="103" t="s">
        <v>146</v>
      </c>
      <c r="C53" s="249"/>
      <c r="D53" s="249"/>
      <c r="E53" s="250"/>
    </row>
    <row r="54" spans="1:5" ht="20.25" hidden="1">
      <c r="A54" s="102"/>
      <c r="B54" s="103" t="s">
        <v>147</v>
      </c>
      <c r="C54" s="249"/>
      <c r="D54" s="249"/>
      <c r="E54" s="250"/>
    </row>
    <row r="55" spans="1:5" ht="20.25" hidden="1">
      <c r="A55" s="102"/>
      <c r="B55" s="103" t="s">
        <v>148</v>
      </c>
      <c r="C55" s="249"/>
      <c r="D55" s="249"/>
      <c r="E55" s="250"/>
    </row>
    <row r="56" spans="1:5" ht="20.25" hidden="1">
      <c r="A56" s="102"/>
      <c r="B56" s="103" t="s">
        <v>149</v>
      </c>
      <c r="C56" s="249"/>
      <c r="D56" s="249"/>
      <c r="E56" s="250"/>
    </row>
    <row r="57" spans="1:5" ht="20.25" hidden="1">
      <c r="A57" s="102"/>
      <c r="B57" s="103" t="s">
        <v>150</v>
      </c>
      <c r="C57" s="249"/>
      <c r="D57" s="249"/>
      <c r="E57" s="250"/>
    </row>
    <row r="58" spans="1:5" ht="20.25" hidden="1">
      <c r="A58" s="102"/>
      <c r="B58" s="103" t="s">
        <v>151</v>
      </c>
      <c r="C58" s="249"/>
      <c r="D58" s="249"/>
      <c r="E58" s="250"/>
    </row>
    <row r="59" spans="1:5" ht="20.25" hidden="1">
      <c r="A59" s="54">
        <v>602300</v>
      </c>
      <c r="B59" s="55" t="s">
        <v>152</v>
      </c>
      <c r="C59" s="178"/>
      <c r="D59" s="178"/>
      <c r="E59" s="247"/>
    </row>
    <row r="60" spans="1:5" ht="38.25" thickBot="1">
      <c r="A60" s="54">
        <v>602400</v>
      </c>
      <c r="B60" s="55" t="s">
        <v>22</v>
      </c>
      <c r="C60" s="178">
        <v>1887.8</v>
      </c>
      <c r="D60" s="178">
        <v>766.13</v>
      </c>
      <c r="E60" s="247"/>
    </row>
    <row r="61" spans="1:5" ht="21" thickBot="1">
      <c r="A61" s="56"/>
      <c r="B61" s="57" t="s">
        <v>153</v>
      </c>
      <c r="C61" s="180">
        <f>C41</f>
        <v>3869.452</v>
      </c>
      <c r="D61" s="180">
        <f>D41</f>
        <v>1917.826</v>
      </c>
      <c r="E61" s="240"/>
    </row>
    <row r="62" spans="3:5" ht="18">
      <c r="C62" s="22"/>
      <c r="D62" s="63"/>
      <c r="E62" s="22"/>
    </row>
    <row r="63" spans="2:5" ht="18">
      <c r="B63" s="19" t="s">
        <v>207</v>
      </c>
      <c r="C63" s="22"/>
      <c r="D63" s="63"/>
      <c r="E63" s="22"/>
    </row>
    <row r="64" spans="2:5" ht="20.25" customHeight="1">
      <c r="B64" s="276" t="s">
        <v>208</v>
      </c>
      <c r="C64" s="22"/>
      <c r="D64" s="63" t="s">
        <v>209</v>
      </c>
      <c r="E64" s="22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ht="18">
      <c r="E629" s="22"/>
    </row>
    <row r="630" ht="18">
      <c r="E630" s="22"/>
    </row>
    <row r="631" ht="18">
      <c r="E631" s="22"/>
    </row>
    <row r="632" ht="18">
      <c r="E632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2018-10-26T05:35:02Z</cp:lastPrinted>
  <dcterms:created xsi:type="dcterms:W3CDTF">2003-04-04T06:54:01Z</dcterms:created>
  <dcterms:modified xsi:type="dcterms:W3CDTF">2018-10-26T05:36:09Z</dcterms:modified>
  <cp:category/>
  <cp:version/>
  <cp:contentType/>
  <cp:contentStatus/>
</cp:coreProperties>
</file>